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ey de Transparencia\Documentación CPEN\04, INFO ECONÓMICA, PRESUPUESTARIA Y FINANCIERA\PRESUPUESTOS\"/>
    </mc:Choice>
  </mc:AlternateContent>
  <bookViews>
    <workbookView xWindow="285" yWindow="105" windowWidth="18375" windowHeight="1129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state="hidden" r:id="rId5"/>
  </sheets>
  <externalReferences>
    <externalReference r:id="rId6"/>
  </externalReferences>
  <definedNames>
    <definedName name="_xlnm.Print_Area" localSheetId="0">Balance!$A$1:$E$131</definedName>
    <definedName name="_xlnm.Print_Area" localSheetId="2">EFE!$A$1:$D$83</definedName>
    <definedName name="_xlnm.Print_Area" localSheetId="3">EIG!$A$1:$E$35</definedName>
    <definedName name="_xlnm.Print_Area" localSheetId="1">Pyg!$A$1:$E$68</definedName>
    <definedName name="OLE_LINK1" localSheetId="0">Balance!$B$35</definedName>
    <definedName name="_xlnm.Print_Titles" localSheetId="0">Balance!$1:$10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E29" i="20" l="1"/>
  <c r="E72" i="20"/>
  <c r="C41" i="27"/>
  <c r="D29" i="20"/>
  <c r="D72" i="20"/>
  <c r="D29" i="25" l="1"/>
  <c r="D64" i="25"/>
  <c r="D41" i="27" l="1"/>
  <c r="E127" i="20"/>
  <c r="E29" i="25"/>
  <c r="D26" i="25"/>
  <c r="D15" i="27" l="1"/>
  <c r="C15" i="27"/>
  <c r="E13" i="25"/>
  <c r="D40" i="27" l="1"/>
  <c r="D48" i="27"/>
  <c r="C48" i="27"/>
  <c r="D13" i="25"/>
  <c r="E35" i="25"/>
  <c r="D35" i="25"/>
  <c r="D33" i="25" s="1"/>
  <c r="D127" i="20"/>
  <c r="D81" i="20"/>
  <c r="D80" i="20"/>
  <c r="E80" i="20" s="1"/>
  <c r="D79" i="20"/>
  <c r="E79" i="20" s="1"/>
  <c r="E55" i="20"/>
  <c r="D55" i="20"/>
  <c r="C13" i="25"/>
  <c r="C11" i="25" s="1"/>
  <c r="C42" i="25" s="1"/>
  <c r="C59" i="25" s="1"/>
  <c r="C121" i="20"/>
  <c r="D9" i="28"/>
  <c r="E9" i="28"/>
  <c r="C9" i="28"/>
  <c r="C9" i="27"/>
  <c r="D9" i="27"/>
  <c r="B9" i="27"/>
  <c r="D9" i="25"/>
  <c r="E9" i="25"/>
  <c r="C9" i="25"/>
  <c r="B58" i="27"/>
  <c r="B32" i="27"/>
  <c r="B25" i="27"/>
  <c r="C51" i="25"/>
  <c r="C48" i="25"/>
  <c r="C44" i="25"/>
  <c r="C13" i="27"/>
  <c r="C25" i="27"/>
  <c r="C32" i="27"/>
  <c r="C40" i="27"/>
  <c r="C58" i="27"/>
  <c r="C65" i="27"/>
  <c r="C64" i="27" s="1"/>
  <c r="C78" i="27" s="1"/>
  <c r="C70" i="27"/>
  <c r="C75" i="27"/>
  <c r="D121" i="20"/>
  <c r="D114" i="20"/>
  <c r="D110" i="20"/>
  <c r="D99" i="20"/>
  <c r="D94" i="20"/>
  <c r="D93" i="20"/>
  <c r="D88" i="20"/>
  <c r="D43" i="20"/>
  <c r="D50" i="20"/>
  <c r="D58" i="20"/>
  <c r="D64" i="20"/>
  <c r="D71" i="20"/>
  <c r="D34" i="20"/>
  <c r="D28" i="20"/>
  <c r="D25" i="20"/>
  <c r="D21" i="20"/>
  <c r="D13" i="20" s="1"/>
  <c r="D14" i="20"/>
  <c r="D11" i="25"/>
  <c r="D16" i="25"/>
  <c r="D21" i="25"/>
  <c r="D24" i="25"/>
  <c r="D28" i="25"/>
  <c r="D39" i="25"/>
  <c r="D44" i="25"/>
  <c r="D48" i="25"/>
  <c r="D51" i="25"/>
  <c r="C21" i="25"/>
  <c r="C24" i="25"/>
  <c r="C28" i="25"/>
  <c r="C33" i="25"/>
  <c r="C39" i="25"/>
  <c r="B13" i="27"/>
  <c r="E15" i="28"/>
  <c r="E23" i="28" s="1"/>
  <c r="D15" i="28"/>
  <c r="D23" i="28"/>
  <c r="E27" i="28"/>
  <c r="E33" i="28"/>
  <c r="D27" i="28"/>
  <c r="D33" i="28" s="1"/>
  <c r="C27" i="28"/>
  <c r="C33" i="28" s="1"/>
  <c r="C15" i="28"/>
  <c r="C23" i="28"/>
  <c r="D75" i="27"/>
  <c r="B75" i="27"/>
  <c r="B78" i="27" s="1"/>
  <c r="D70" i="27"/>
  <c r="B70" i="27"/>
  <c r="D65" i="27"/>
  <c r="D64" i="27" s="1"/>
  <c r="B65" i="27"/>
  <c r="D58" i="27"/>
  <c r="D78" i="27" s="1"/>
  <c r="B48" i="27"/>
  <c r="B40" i="27"/>
  <c r="B56" i="27" s="1"/>
  <c r="D32" i="27"/>
  <c r="D25" i="27"/>
  <c r="D13" i="27"/>
  <c r="E48" i="25"/>
  <c r="E44" i="25"/>
  <c r="E39" i="25"/>
  <c r="E33" i="25"/>
  <c r="E28" i="25"/>
  <c r="E24" i="25"/>
  <c r="E21" i="25"/>
  <c r="E16" i="25"/>
  <c r="C16" i="25"/>
  <c r="E11" i="25"/>
  <c r="E121" i="20"/>
  <c r="E114" i="20"/>
  <c r="C114" i="20"/>
  <c r="C108" i="20" s="1"/>
  <c r="E110" i="20"/>
  <c r="C110" i="20"/>
  <c r="E99" i="20"/>
  <c r="C99" i="20"/>
  <c r="E94" i="20"/>
  <c r="E93" i="20"/>
  <c r="C94" i="20"/>
  <c r="E88" i="20"/>
  <c r="C88" i="20"/>
  <c r="E71" i="20"/>
  <c r="C71" i="20"/>
  <c r="E64" i="20"/>
  <c r="C64" i="20"/>
  <c r="E58" i="20"/>
  <c r="C58" i="20"/>
  <c r="E50" i="20"/>
  <c r="C50" i="20"/>
  <c r="E43" i="20"/>
  <c r="C43" i="20"/>
  <c r="E14" i="20"/>
  <c r="C14" i="20"/>
  <c r="E34" i="20"/>
  <c r="E28" i="20"/>
  <c r="E25" i="20"/>
  <c r="C25" i="20"/>
  <c r="E21" i="20"/>
  <c r="C21" i="20"/>
  <c r="C34" i="20"/>
  <c r="C28" i="20"/>
  <c r="E51" i="25"/>
  <c r="E108" i="20"/>
  <c r="D108" i="20"/>
  <c r="E43" i="25"/>
  <c r="E58" i="25" s="1"/>
  <c r="D43" i="25"/>
  <c r="D58" i="25"/>
  <c r="C43" i="25"/>
  <c r="C58" i="25" s="1"/>
  <c r="B64" i="27"/>
  <c r="C93" i="20"/>
  <c r="C41" i="20"/>
  <c r="C13" i="20"/>
  <c r="C74" i="20" s="1"/>
  <c r="C61" i="25" l="1"/>
  <c r="B12" i="27"/>
  <c r="B38" i="27" s="1"/>
  <c r="B80" i="27" s="1"/>
  <c r="B82" i="27" s="1"/>
  <c r="E13" i="20"/>
  <c r="D42" i="25"/>
  <c r="D59" i="25" s="1"/>
  <c r="D61" i="25" s="1"/>
  <c r="D65" i="25" s="1"/>
  <c r="D41" i="20"/>
  <c r="D74" i="20" s="1"/>
  <c r="D56" i="27"/>
  <c r="E41" i="20"/>
  <c r="E74" i="20" s="1"/>
  <c r="D82" i="27"/>
  <c r="E42" i="25"/>
  <c r="E59" i="25" s="1"/>
  <c r="E61" i="25" s="1"/>
  <c r="E65" i="25" s="1"/>
  <c r="C85" i="20"/>
  <c r="C78" i="20" s="1"/>
  <c r="C77" i="20" s="1"/>
  <c r="C130" i="20" s="1"/>
  <c r="C11" i="28"/>
  <c r="C34" i="28" s="1"/>
  <c r="D85" i="20"/>
  <c r="C56" i="27"/>
  <c r="C82" i="27"/>
  <c r="D11" i="28"/>
  <c r="D34" i="28" s="1"/>
  <c r="C12" i="27"/>
  <c r="C38" i="27" s="1"/>
  <c r="B85" i="27" l="1"/>
  <c r="B86" i="27" s="1"/>
  <c r="C81" i="27"/>
  <c r="C80" i="27"/>
  <c r="D78" i="20"/>
  <c r="D77" i="20" s="1"/>
  <c r="D130" i="20" s="1"/>
  <c r="E83" i="20"/>
  <c r="E81" i="20"/>
  <c r="E85" i="20"/>
  <c r="E63" i="25" s="1"/>
  <c r="D63" i="25"/>
  <c r="D81" i="27"/>
  <c r="D85" i="27" s="1"/>
  <c r="C85" i="27"/>
  <c r="D12" i="27"/>
  <c r="D38" i="27" s="1"/>
  <c r="D80" i="27" s="1"/>
  <c r="E11" i="28"/>
  <c r="E34" i="28" s="1"/>
  <c r="C86" i="27" l="1"/>
  <c r="E78" i="20"/>
  <c r="E77" i="20" s="1"/>
  <c r="E130" i="20" s="1"/>
  <c r="D86" i="27"/>
</calcChain>
</file>

<file path=xl/sharedStrings.xml><?xml version="1.0" encoding="utf-8"?>
<sst xmlns="http://schemas.openxmlformats.org/spreadsheetml/2006/main" count="397" uniqueCount="347">
  <si>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</si>
  <si>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</si>
  <si>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</si>
  <si>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</si>
  <si>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</si>
  <si>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</si>
  <si>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</si>
  <si>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</si>
  <si>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</si>
  <si>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</si>
  <si>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</si>
  <si>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</si>
  <si>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</si>
  <si>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</si>
  <si>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</si>
  <si>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</si>
  <si>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</si>
  <si>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</si>
  <si>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</si>
  <si>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</si>
  <si>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</si>
  <si>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</si>
  <si>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</si>
  <si>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</si>
  <si>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</si>
  <si>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</si>
  <si>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</si>
  <si>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</si>
  <si>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</si>
  <si>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</si>
  <si>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</si>
  <si>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</si>
  <si>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</si>
  <si>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</si>
  <si>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</si>
  <si>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</si>
  <si>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</si>
  <si>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</si>
  <si>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</si>
  <si>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</si>
  <si>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</si>
  <si>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</si>
  <si>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</si>
  <si>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</si>
  <si>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</si>
  <si>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</si>
  <si>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</si>
  <si>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</si>
  <si>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</si>
  <si>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</si>
  <si>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</si>
  <si>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</si>
  <si>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</si>
  <si>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</si>
  <si>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</si>
  <si>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</si>
  <si>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</si>
  <si>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</si>
  <si>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</si>
  <si>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</si>
  <si>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</si>
  <si>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</si>
  <si>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</si>
  <si>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</si>
  <si>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</si>
  <si>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</si>
  <si>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</si>
  <si>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</si>
  <si>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</si>
  <si>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</si>
  <si>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</si>
  <si>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</si>
  <si>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</si>
  <si>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</si>
  <si>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</si>
  <si>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</si>
  <si>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</si>
  <si>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</si>
  <si>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</si>
  <si>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</si>
  <si>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</si>
  <si>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</si>
  <si>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</si>
  <si>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</si>
  <si>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</si>
  <si>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</si>
  <si>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</si>
  <si>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</si>
  <si>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</si>
  <si>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</si>
  <si>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</si>
  <si>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</si>
  <si>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</si>
  <si>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</si>
  <si>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</si>
  <si>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</si>
  <si>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</si>
  <si>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</si>
  <si>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</si>
  <si>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</si>
  <si>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</si>
  <si>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</si>
  <si>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</si>
  <si>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</si>
  <si>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</si>
  <si>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</si>
  <si>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</si>
  <si>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</si>
  <si>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</si>
  <si>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</si>
  <si>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</si>
  <si>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</si>
  <si>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</si>
  <si>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</si>
  <si>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</si>
  <si>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</si>
  <si>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</si>
  <si>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</si>
  <si>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</si>
  <si>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</si>
  <si>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</si>
  <si>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</si>
  <si>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</si>
  <si>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</si>
  <si>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</si>
  <si>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</si>
  <si>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</si>
  <si>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</si>
  <si>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</si>
  <si>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</si>
  <si>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</si>
  <si>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</si>
  <si>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</si>
  <si>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</si>
  <si>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</si>
  <si>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</si>
  <si>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</si>
  <si>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Previsión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</si>
  <si>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</si>
  <si>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</si>
  <si>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</si>
  <si>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</si>
  <si>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</si>
  <si>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</si>
  <si>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</si>
  <si>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</si>
  <si>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</si>
  <si>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</si>
  <si>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</si>
  <si>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</si>
  <si>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</si>
  <si>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</si>
  <si>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</si>
  <si>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</si>
  <si>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</si>
  <si>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</si>
  <si>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</si>
  <si>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</si>
  <si>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</si>
  <si>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</si>
  <si>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</si>
  <si>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</si>
  <si>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</si>
  <si>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</si>
  <si>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</si>
  <si>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</si>
  <si>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</si>
  <si>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</si>
  <si>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</si>
  <si>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</si>
  <si>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</si>
  <si>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</si>
  <si>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</si>
  <si>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</si>
  <si>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</si>
  <si>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</si>
  <si>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</si>
  <si>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</si>
  <si>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</si>
  <si>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</si>
  <si>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</si>
  <si>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</si>
  <si>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</si>
  <si>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</si>
  <si>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</si>
  <si>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</si>
  <si>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</si>
  <si>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</si>
  <si>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</si>
  <si>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</si>
  <si>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</si>
  <si>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</si>
  <si>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</si>
  <si>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</si>
  <si>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</si>
  <si>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</si>
  <si>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</si>
  <si>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</si>
  <si>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</si>
  <si>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</si>
  <si>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</si>
  <si>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</si>
  <si>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</si>
  <si>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</si>
  <si>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</si>
  <si>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</si>
  <si>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</si>
  <si>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</si>
  <si>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</si>
  <si>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</si>
  <si>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</si>
  <si>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</si>
  <si>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</si>
  <si>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</si>
  <si>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</si>
  <si>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</si>
  <si>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</si>
  <si>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</si>
  <si>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</si>
  <si>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</si>
  <si>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</si>
  <si>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</si>
  <si>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</si>
  <si>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</si>
  <si>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</si>
  <si>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</si>
  <si>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</si>
  <si>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</si>
  <si>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</si>
  <si>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</si>
  <si>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</si>
  <si>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</si>
  <si>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</si>
  <si>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</si>
  <si>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</si>
  <si>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</si>
  <si>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</si>
  <si>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</si>
  <si>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</si>
  <si>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</si>
  <si>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</si>
  <si>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</si>
  <si>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</si>
  <si>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</si>
  <si>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</si>
  <si>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</si>
  <si>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</si>
  <si>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</si>
  <si>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</si>
  <si>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</si>
  <si>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</si>
  <si>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</si>
  <si>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</si>
  <si>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</si>
  <si>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</si>
  <si>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</si>
  <si>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</si>
  <si>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</si>
  <si>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</si>
  <si>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</si>
  <si>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</si>
  <si>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</si>
  <si>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</si>
  <si>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</si>
  <si>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</si>
  <si>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</si>
  <si>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</si>
  <si>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</si>
  <si>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</si>
  <si>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</si>
  <si>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</si>
  <si>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</si>
  <si>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</si>
  <si>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</si>
  <si>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</si>
  <si>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</si>
  <si>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</si>
  <si>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</si>
  <si>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</si>
  <si>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</si>
  <si>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</si>
  <si>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</si>
  <si>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</si>
  <si>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</si>
  <si>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</si>
  <si>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</si>
  <si>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</si>
  <si>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</si>
  <si>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</si>
  <si>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</si>
  <si>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</si>
  <si>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</si>
  <si>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</si>
  <si>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</si>
  <si>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</si>
  <si>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</si>
  <si>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</si>
  <si>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</si>
  <si>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</si>
  <si>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</si>
  <si>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</si>
  <si>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</si>
  <si>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</si>
  <si>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</si>
  <si>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</si>
  <si>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</si>
  <si>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</si>
  <si>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</si>
  <si>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</si>
  <si>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</si>
  <si>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</si>
  <si>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</si>
  <si>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</si>
  <si>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</si>
  <si>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</si>
  <si>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</si>
  <si>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</si>
  <si>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</si>
  <si>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</si>
  <si>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</si>
  <si>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</si>
  <si>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</si>
  <si>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</si>
  <si>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</si>
  <si>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</si>
  <si>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</si>
  <si>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</si>
  <si>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</si>
  <si>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</si>
  <si>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</si>
  <si>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</si>
  <si>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</si>
  <si>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</si>
  <si>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</si>
  <si>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</si>
  <si>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</si>
  <si>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</si>
  <si>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</si>
  <si>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</si>
  <si>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</si>
  <si>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</si>
  <si>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</si>
  <si>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</si>
  <si>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</si>
  <si>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CORPORACIÓN PÚBLICA EMPRESARIAL DE NAVARRA, S.L.</t>
  </si>
  <si>
    <t>BALANCE DE SITUACIÓN</t>
  </si>
  <si>
    <t>Presupuesto remitido al Departamento de Hacienda y Política Financiera en cumplimiento de la Ley Foral 13/2007 de 4 de abril de la Hacienda Pública de Navarra.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</si>
</sst>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Kalinga"/>
      <family val="2"/>
    </font>
    <font>
      <sz val="10"/>
      <name val="Kalinga"/>
      <family val="2"/>
    </font>
    <font>
      <sz val="8"/>
      <name val="Kalinga"/>
      <family val="2"/>
    </font>
    <font>
      <b/>
      <sz val="14"/>
      <color indexed="8"/>
      <name val="Kalinga"/>
      <family val="2"/>
    </font>
    <font>
      <sz val="14"/>
      <name val="Kalinga"/>
      <family val="2"/>
    </font>
    <font>
      <sz val="9"/>
      <color indexed="8"/>
      <name val="Kalinga"/>
      <family val="2"/>
    </font>
    <font>
      <b/>
      <sz val="9"/>
      <color indexed="8"/>
      <name val="Kalinga"/>
      <family val="2"/>
    </font>
    <font>
      <b/>
      <u/>
      <sz val="12"/>
      <color indexed="8"/>
      <name val="Kalinga"/>
      <family val="2"/>
    </font>
    <font>
      <b/>
      <sz val="11"/>
      <color indexed="8"/>
      <name val="Kalinga"/>
      <family val="2"/>
    </font>
    <font>
      <b/>
      <sz val="10"/>
      <color indexed="8"/>
      <name val="Kalinga"/>
      <family val="2"/>
    </font>
    <font>
      <b/>
      <sz val="10"/>
      <name val="Kalinga"/>
      <family val="2"/>
    </font>
    <font>
      <b/>
      <sz val="12"/>
      <name val="Kalinga"/>
      <family val="2"/>
    </font>
    <font>
      <b/>
      <sz val="9"/>
      <name val="Kalinga"/>
      <family val="2"/>
    </font>
    <font>
      <sz val="8"/>
      <color indexed="8"/>
      <name val="Kalinga"/>
      <family val="2"/>
    </font>
    <font>
      <sz val="7.5"/>
      <name val="Kalinga"/>
      <family val="2"/>
    </font>
    <font>
      <b/>
      <sz val="8"/>
      <name val="Kaling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24">
    <xf numFmtId="0" fontId="0" fillId="0" borderId="0" xfId="0"/>
    <xf numFmtId="3" fontId="13" fillId="4" borderId="4" xfId="1" applyNumberFormat="1" applyFont="1" applyFill="1" applyBorder="1" applyAlignment="1" applyProtection="1">
      <alignment horizontal="center" vertical="center"/>
    </xf>
    <xf numFmtId="3" fontId="10" fillId="4" borderId="0" xfId="1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8" fillId="4" borderId="16" xfId="1" applyNumberFormat="1" applyFont="1" applyFill="1" applyBorder="1" applyAlignment="1" applyProtection="1">
      <alignment vertical="center"/>
    </xf>
    <xf numFmtId="3" fontId="17" fillId="4" borderId="4" xfId="1" applyNumberFormat="1" applyFont="1" applyFill="1" applyBorder="1" applyAlignment="1" applyProtection="1">
      <alignment horizontal="left" vertical="center"/>
    </xf>
    <xf numFmtId="3" fontId="8" fillId="4" borderId="4" xfId="1" applyNumberFormat="1" applyFont="1" applyFill="1" applyBorder="1" applyAlignment="1" applyProtection="1">
      <alignment horizontal="left" vertical="center"/>
    </xf>
    <xf numFmtId="3" fontId="17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 locked="0"/>
    </xf>
    <xf numFmtId="3" fontId="8" fillId="2" borderId="21" xfId="1" applyNumberFormat="1" applyFont="1" applyFill="1" applyBorder="1" applyAlignment="1" applyProtection="1">
      <alignment horizontal="center" vertical="center"/>
    </xf>
    <xf numFmtId="3" fontId="8" fillId="4" borderId="12" xfId="1" applyNumberFormat="1" applyFont="1" applyFill="1" applyBorder="1" applyAlignment="1" applyProtection="1">
      <alignment vertical="center"/>
    </xf>
    <xf numFmtId="3" fontId="8" fillId="2" borderId="22" xfId="1" applyNumberFormat="1" applyFont="1" applyFill="1" applyBorder="1" applyAlignment="1" applyProtection="1">
      <alignment vertical="center"/>
    </xf>
    <xf numFmtId="3" fontId="8" fillId="2" borderId="23" xfId="1" applyNumberFormat="1" applyFont="1" applyFill="1" applyBorder="1" applyAlignment="1" applyProtection="1">
      <alignment vertical="center"/>
    </xf>
    <xf numFmtId="3" fontId="6" fillId="4" borderId="0" xfId="0" applyNumberFormat="1" applyFont="1" applyFill="1" applyBorder="1" applyAlignment="1" applyProtection="1">
      <alignment horizontal="center"/>
    </xf>
    <xf numFmtId="3" fontId="9" fillId="4" borderId="0" xfId="1" applyNumberFormat="1" applyFont="1" applyFill="1" applyBorder="1" applyAlignment="1" applyProtection="1">
      <alignment horizontal="center" vertical="center"/>
    </xf>
    <xf numFmtId="3" fontId="9" fillId="4" borderId="0" xfId="1" quotePrefix="1" applyNumberFormat="1" applyFont="1" applyFill="1" applyBorder="1" applyAlignment="1" applyProtection="1">
      <alignment horizontal="center" vertical="center"/>
    </xf>
    <xf numFmtId="3" fontId="8" fillId="4" borderId="0" xfId="1" applyNumberFormat="1" applyFont="1" applyFill="1" applyBorder="1" applyAlignment="1" applyProtection="1">
      <alignment horizontal="left" vertical="center"/>
    </xf>
    <xf numFmtId="3" fontId="8" fillId="4" borderId="0" xfId="1" applyNumberFormat="1" applyFont="1" applyFill="1" applyBorder="1" applyAlignment="1" applyProtection="1">
      <alignment horizontal="right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8" xfId="0" applyNumberFormat="1" applyFont="1" applyFill="1" applyBorder="1" applyAlignment="1" applyProtection="1">
      <alignment horizontal="center" vertical="center"/>
    </xf>
    <xf numFmtId="3" fontId="3" fillId="4" borderId="38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0" fontId="12" fillId="4" borderId="0" xfId="0" applyFont="1" applyFill="1" applyProtection="1"/>
    <xf numFmtId="0" fontId="12" fillId="0" borderId="0" xfId="0" applyFont="1" applyProtection="1"/>
    <xf numFmtId="3" fontId="6" fillId="4" borderId="0" xfId="0" applyNumberFormat="1" applyFont="1" applyFill="1" applyProtection="1"/>
    <xf numFmtId="3" fontId="6" fillId="4" borderId="0" xfId="0" applyNumberFormat="1" applyFont="1" applyFill="1" applyAlignment="1" applyProtection="1">
      <alignment horizontal="center"/>
    </xf>
    <xf numFmtId="0" fontId="6" fillId="4" borderId="0" xfId="0" applyFont="1" applyFill="1" applyProtection="1"/>
    <xf numFmtId="0" fontId="6" fillId="0" borderId="0" xfId="0" applyFont="1" applyProtection="1"/>
    <xf numFmtId="3" fontId="10" fillId="4" borderId="5" xfId="1" quotePrefix="1" applyNumberFormat="1" applyFont="1" applyFill="1" applyBorder="1" applyAlignment="1" applyProtection="1">
      <alignment horizontal="center" vertical="center"/>
    </xf>
    <xf numFmtId="3" fontId="10" fillId="4" borderId="5" xfId="1" applyNumberFormat="1" applyFont="1" applyFill="1" applyBorder="1" applyAlignment="1" applyProtection="1">
      <alignment horizontal="center" vertical="center"/>
    </xf>
    <xf numFmtId="3" fontId="9" fillId="4" borderId="0" xfId="1" quotePrefix="1" applyNumberFormat="1" applyFont="1" applyFill="1" applyBorder="1" applyAlignment="1" applyProtection="1">
      <alignment horizontal="left" vertical="center"/>
    </xf>
    <xf numFmtId="14" fontId="8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1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6" fillId="4" borderId="0" xfId="0" applyNumberFormat="1" applyFont="1" applyFill="1" applyBorder="1" applyProtection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Alignment="1" applyProtection="1">
      <alignment horizontal="center"/>
    </xf>
    <xf numFmtId="3" fontId="3" fillId="4" borderId="38" xfId="0" applyNumberFormat="1" applyFont="1" applyFill="1" applyBorder="1" applyAlignment="1" applyProtection="1">
      <alignment horizontal="center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1" fillId="4" borderId="0" xfId="1" quotePrefix="1" applyNumberFormat="1" applyFont="1" applyFill="1" applyBorder="1" applyAlignment="1" applyProtection="1">
      <alignment vertical="center"/>
    </xf>
    <xf numFmtId="3" fontId="8" fillId="2" borderId="21" xfId="1" applyNumberFormat="1" applyFont="1" applyFill="1" applyBorder="1" applyAlignment="1" applyProtection="1">
      <alignment horizontal="center" vertical="center"/>
      <protection locked="0"/>
    </xf>
    <xf numFmtId="3" fontId="1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42" xfId="0" applyNumberFormat="1" applyFont="1" applyFill="1" applyBorder="1" applyAlignment="1" applyProtection="1">
      <alignment horizontal="center" vertical="center"/>
      <protection locked="0"/>
    </xf>
    <xf numFmtId="3" fontId="8" fillId="2" borderId="24" xfId="1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14" fontId="8" fillId="4" borderId="11" xfId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37" xfId="0" applyNumberFormat="1" applyFont="1" applyFill="1" applyBorder="1" applyAlignment="1" applyProtection="1">
      <alignment horizontal="center" vertical="center"/>
      <protection locked="0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</xf>
    <xf numFmtId="3" fontId="13" fillId="4" borderId="15" xfId="1" quotePrefix="1" applyNumberFormat="1" applyFont="1" applyFill="1" applyBorder="1" applyAlignment="1" applyProtection="1">
      <alignment horizontal="center" vertical="center"/>
    </xf>
    <xf numFmtId="3" fontId="13" fillId="4" borderId="15" xfId="1" quotePrefix="1" applyNumberFormat="1" applyFont="1" applyFill="1" applyBorder="1" applyAlignment="1" applyProtection="1">
      <alignment horizontal="center" vertical="center" wrapText="1"/>
    </xf>
    <xf numFmtId="3" fontId="13" fillId="4" borderId="15" xfId="1" applyNumberFormat="1" applyFont="1" applyFill="1" applyBorder="1" applyAlignment="1" applyProtection="1">
      <alignment horizontal="center" vertical="center"/>
    </xf>
    <xf numFmtId="3" fontId="14" fillId="2" borderId="58" xfId="1" applyNumberFormat="1" applyFont="1" applyFill="1" applyBorder="1" applyAlignment="1" applyProtection="1">
      <alignment horizontal="center" vertical="center"/>
    </xf>
    <xf numFmtId="3" fontId="9" fillId="2" borderId="58" xfId="1" applyNumberFormat="1" applyFont="1" applyFill="1" applyBorder="1" applyAlignment="1" applyProtection="1">
      <alignment horizontal="center" vertical="center"/>
    </xf>
    <xf numFmtId="3" fontId="9" fillId="2" borderId="59" xfId="1" applyNumberFormat="1" applyFont="1" applyFill="1" applyBorder="1" applyAlignment="1" applyProtection="1">
      <alignment horizontal="center" vertical="center"/>
    </xf>
    <xf numFmtId="3" fontId="1" fillId="4" borderId="60" xfId="0" applyNumberFormat="1" applyFont="1" applyFill="1" applyBorder="1" applyAlignment="1" applyProtection="1">
      <alignment horizontal="center" vertical="center"/>
    </xf>
    <xf numFmtId="3" fontId="0" fillId="4" borderId="37" xfId="0" applyNumberFormat="1" applyFill="1" applyBorder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horizontal="center"/>
    </xf>
    <xf numFmtId="165" fontId="3" fillId="4" borderId="0" xfId="0" applyNumberFormat="1" applyFont="1" applyFill="1" applyProtection="1"/>
    <xf numFmtId="3" fontId="3" fillId="4" borderId="61" xfId="0" applyNumberFormat="1" applyFont="1" applyFill="1" applyBorder="1" applyAlignment="1" applyProtection="1">
      <alignment horizontal="center" vertical="center"/>
      <protection locked="0"/>
    </xf>
    <xf numFmtId="3" fontId="1" fillId="4" borderId="61" xfId="0" applyNumberFormat="1" applyFont="1" applyFill="1" applyBorder="1" applyAlignment="1" applyProtection="1">
      <alignment horizontal="center" vertical="center"/>
      <protection locked="0"/>
    </xf>
    <xf numFmtId="3" fontId="8" fillId="4" borderId="41" xfId="1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left" vertical="center" indent="1"/>
    </xf>
    <xf numFmtId="3" fontId="8" fillId="4" borderId="8" xfId="1" applyNumberFormat="1" applyFont="1" applyFill="1" applyBorder="1" applyAlignment="1" applyProtection="1">
      <alignment vertical="center"/>
    </xf>
    <xf numFmtId="3" fontId="8" fillId="2" borderId="10" xfId="1" applyNumberFormat="1" applyFont="1" applyFill="1" applyBorder="1" applyAlignment="1" applyProtection="1">
      <alignment vertical="center"/>
    </xf>
    <xf numFmtId="3" fontId="8" fillId="2" borderId="11" xfId="1" applyNumberFormat="1" applyFont="1" applyFill="1" applyBorder="1" applyAlignment="1" applyProtection="1">
      <alignment vertical="center"/>
    </xf>
    <xf numFmtId="3" fontId="13" fillId="4" borderId="62" xfId="1" applyNumberFormat="1" applyFont="1" applyFill="1" applyBorder="1" applyAlignment="1" applyProtection="1">
      <alignment horizontal="center" vertical="center"/>
    </xf>
    <xf numFmtId="3" fontId="1" fillId="4" borderId="61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3" fontId="8" fillId="4" borderId="63" xfId="1" applyNumberFormat="1" applyFont="1" applyFill="1" applyBorder="1" applyAlignment="1" applyProtection="1">
      <alignment vertical="center"/>
    </xf>
    <xf numFmtId="3" fontId="1" fillId="4" borderId="64" xfId="0" applyNumberFormat="1" applyFont="1" applyFill="1" applyBorder="1" applyAlignment="1" applyProtection="1">
      <alignment horizontal="center"/>
    </xf>
    <xf numFmtId="3" fontId="1" fillId="4" borderId="64" xfId="0" applyNumberFormat="1" applyFont="1" applyFill="1" applyBorder="1" applyAlignment="1" applyProtection="1">
      <alignment horizontal="center"/>
      <protection locked="0"/>
    </xf>
    <xf numFmtId="3" fontId="1" fillId="4" borderId="65" xfId="0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wrapText="1"/>
    </xf>
    <xf numFmtId="3" fontId="11" fillId="4" borderId="43" xfId="1" applyNumberFormat="1" applyFont="1" applyFill="1" applyBorder="1" applyAlignment="1" applyProtection="1">
      <alignment horizontal="center" vertical="center" wrapText="1"/>
    </xf>
    <xf numFmtId="3" fontId="11" fillId="4" borderId="44" xfId="1" quotePrefix="1" applyNumberFormat="1" applyFont="1" applyFill="1" applyBorder="1" applyAlignment="1" applyProtection="1">
      <alignment horizontal="center" vertical="center" wrapText="1"/>
    </xf>
    <xf numFmtId="3" fontId="11" fillId="4" borderId="45" xfId="1" quotePrefix="1" applyNumberFormat="1" applyFont="1" applyFill="1" applyBorder="1" applyAlignment="1" applyProtection="1">
      <alignment horizontal="center" vertical="center" wrapText="1"/>
    </xf>
    <xf numFmtId="3" fontId="16" fillId="4" borderId="0" xfId="1" applyNumberFormat="1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wrapText="1"/>
    </xf>
    <xf numFmtId="3" fontId="7" fillId="5" borderId="43" xfId="0" applyNumberFormat="1" applyFont="1" applyFill="1" applyBorder="1" applyAlignment="1" applyProtection="1">
      <alignment horizontal="left" vertical="center"/>
    </xf>
    <xf numFmtId="3" fontId="7" fillId="5" borderId="44" xfId="0" applyNumberFormat="1" applyFont="1" applyFill="1" applyBorder="1" applyAlignment="1" applyProtection="1">
      <alignment horizontal="left" vertical="center"/>
    </xf>
    <xf numFmtId="3" fontId="7" fillId="5" borderId="45" xfId="0" applyNumberFormat="1" applyFont="1" applyFill="1" applyBorder="1" applyAlignment="1" applyProtection="1">
      <alignment horizontal="left" vertical="center"/>
    </xf>
    <xf numFmtId="3" fontId="16" fillId="4" borderId="0" xfId="1" applyNumberFormat="1" applyFont="1" applyFill="1" applyBorder="1" applyAlignment="1" applyProtection="1">
      <alignment horizontal="center" vertical="center"/>
    </xf>
    <xf numFmtId="3" fontId="11" fillId="4" borderId="44" xfId="1" applyNumberFormat="1" applyFont="1" applyFill="1" applyBorder="1" applyAlignment="1" applyProtection="1">
      <alignment horizontal="center" vertical="center" wrapText="1"/>
    </xf>
    <xf numFmtId="3" fontId="11" fillId="4" borderId="45" xfId="1" applyNumberFormat="1" applyFont="1" applyFill="1" applyBorder="1" applyAlignment="1" applyProtection="1">
      <alignment horizontal="center" vertical="center" wrapText="1"/>
    </xf>
    <xf numFmtId="0" fontId="15" fillId="4" borderId="66" xfId="0" applyFont="1" applyFill="1" applyBorder="1" applyAlignment="1" applyProtection="1">
      <alignment horizontal="left" vertical="top" wrapText="1"/>
    </xf>
    <xf numFmtId="3" fontId="7" fillId="5" borderId="52" xfId="0" applyNumberFormat="1" applyFont="1" applyFill="1" applyBorder="1" applyAlignment="1" applyProtection="1">
      <alignment horizontal="left" vertical="center"/>
    </xf>
    <xf numFmtId="3" fontId="7" fillId="5" borderId="53" xfId="0" applyNumberFormat="1" applyFont="1" applyFill="1" applyBorder="1" applyAlignment="1" applyProtection="1">
      <alignment horizontal="left" vertical="center"/>
    </xf>
    <xf numFmtId="3" fontId="7" fillId="5" borderId="54" xfId="0" applyNumberFormat="1" applyFont="1" applyFill="1" applyBorder="1" applyAlignment="1" applyProtection="1">
      <alignment horizontal="left" vertical="center"/>
    </xf>
    <xf numFmtId="0" fontId="19" fillId="4" borderId="0" xfId="0" applyFont="1" applyFill="1" applyBorder="1" applyProtection="1"/>
    <xf numFmtId="3" fontId="19" fillId="4" borderId="0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0" fontId="20" fillId="0" borderId="0" xfId="0" applyFont="1" applyProtection="1"/>
    <xf numFmtId="0" fontId="21" fillId="4" borderId="0" xfId="0" applyFont="1" applyFill="1" applyBorder="1" applyProtection="1"/>
    <xf numFmtId="3" fontId="21" fillId="4" borderId="0" xfId="0" applyNumberFormat="1" applyFont="1" applyFill="1" applyBorder="1" applyAlignment="1" applyProtection="1">
      <alignment horizontal="center"/>
    </xf>
    <xf numFmtId="0" fontId="21" fillId="4" borderId="0" xfId="0" applyFont="1" applyFill="1" applyProtection="1"/>
    <xf numFmtId="0" fontId="21" fillId="0" borderId="0" xfId="0" applyFont="1" applyProtection="1"/>
    <xf numFmtId="3" fontId="22" fillId="4" borderId="43" xfId="1" applyNumberFormat="1" applyFont="1" applyFill="1" applyBorder="1" applyAlignment="1" applyProtection="1">
      <alignment horizontal="center" vertical="center" wrapText="1"/>
    </xf>
    <xf numFmtId="3" fontId="22" fillId="4" borderId="44" xfId="1" quotePrefix="1" applyNumberFormat="1" applyFont="1" applyFill="1" applyBorder="1" applyAlignment="1" applyProtection="1">
      <alignment horizontal="center" vertical="center" wrapText="1"/>
    </xf>
    <xf numFmtId="3" fontId="22" fillId="4" borderId="45" xfId="1" quotePrefix="1" applyNumberFormat="1" applyFont="1" applyFill="1" applyBorder="1" applyAlignment="1" applyProtection="1">
      <alignment horizontal="center" vertical="center" wrapText="1"/>
    </xf>
    <xf numFmtId="0" fontId="23" fillId="4" borderId="0" xfId="0" applyFont="1" applyFill="1" applyProtection="1"/>
    <xf numFmtId="0" fontId="23" fillId="0" borderId="0" xfId="0" applyFont="1" applyProtection="1"/>
    <xf numFmtId="0" fontId="24" fillId="4" borderId="0" xfId="1" applyNumberFormat="1" applyFont="1" applyFill="1" applyBorder="1" applyAlignment="1" applyProtection="1">
      <alignment vertical="center"/>
    </xf>
    <xf numFmtId="3" fontId="25" fillId="4" borderId="0" xfId="1" applyNumberFormat="1" applyFont="1" applyFill="1" applyBorder="1" applyAlignment="1" applyProtection="1">
      <alignment horizontal="center" vertical="center"/>
    </xf>
    <xf numFmtId="3" fontId="25" fillId="4" borderId="0" xfId="1" quotePrefix="1" applyNumberFormat="1" applyFont="1" applyFill="1" applyBorder="1" applyAlignment="1" applyProtection="1">
      <alignment horizontal="center" vertical="center"/>
    </xf>
    <xf numFmtId="3" fontId="26" fillId="4" borderId="0" xfId="1" applyNumberFormat="1" applyFont="1" applyFill="1" applyBorder="1" applyAlignment="1" applyProtection="1">
      <alignment horizontal="center" vertical="center" wrapText="1"/>
    </xf>
    <xf numFmtId="3" fontId="22" fillId="4" borderId="0" xfId="1" applyNumberFormat="1" applyFont="1" applyFill="1" applyBorder="1" applyAlignment="1" applyProtection="1">
      <alignment horizontal="center" vertical="center" wrapText="1"/>
    </xf>
    <xf numFmtId="3" fontId="27" fillId="4" borderId="0" xfId="1" applyNumberFormat="1" applyFont="1" applyFill="1" applyBorder="1" applyAlignment="1" applyProtection="1">
      <alignment horizontal="center" vertical="center" wrapText="1"/>
    </xf>
    <xf numFmtId="3" fontId="28" fillId="4" borderId="0" xfId="1" applyNumberFormat="1" applyFont="1" applyFill="1" applyBorder="1" applyAlignment="1" applyProtection="1">
      <alignment horizontal="left" vertical="center"/>
    </xf>
    <xf numFmtId="3" fontId="28" fillId="4" borderId="0" xfId="1" applyNumberFormat="1" applyFont="1" applyFill="1" applyBorder="1" applyAlignment="1" applyProtection="1">
      <alignment horizontal="right" vertical="center"/>
    </xf>
    <xf numFmtId="3" fontId="29" fillId="4" borderId="20" xfId="0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Protection="1"/>
    <xf numFmtId="14" fontId="28" fillId="4" borderId="8" xfId="1" applyNumberFormat="1" applyFont="1" applyFill="1" applyBorder="1" applyAlignment="1" applyProtection="1">
      <alignment horizontal="center" vertical="center"/>
    </xf>
    <xf numFmtId="0" fontId="30" fillId="5" borderId="52" xfId="0" applyFont="1" applyFill="1" applyBorder="1" applyAlignment="1" applyProtection="1">
      <alignment horizontal="center"/>
    </xf>
    <xf numFmtId="0" fontId="30" fillId="5" borderId="53" xfId="0" applyFont="1" applyFill="1" applyBorder="1" applyAlignment="1" applyProtection="1">
      <alignment horizontal="center"/>
    </xf>
    <xf numFmtId="0" fontId="30" fillId="5" borderId="54" xfId="0" applyFont="1" applyFill="1" applyBorder="1" applyAlignment="1" applyProtection="1">
      <alignment horizontal="center"/>
    </xf>
    <xf numFmtId="0" fontId="29" fillId="5" borderId="55" xfId="0" applyFont="1" applyFill="1" applyBorder="1" applyAlignment="1" applyProtection="1">
      <alignment horizontal="center"/>
    </xf>
    <xf numFmtId="0" fontId="29" fillId="5" borderId="56" xfId="0" applyFont="1" applyFill="1" applyBorder="1" applyAlignment="1" applyProtection="1">
      <alignment horizontal="center"/>
    </xf>
    <xf numFmtId="0" fontId="29" fillId="5" borderId="57" xfId="0" applyFont="1" applyFill="1" applyBorder="1" applyAlignment="1" applyProtection="1">
      <alignment horizontal="center"/>
    </xf>
    <xf numFmtId="3" fontId="31" fillId="3" borderId="3" xfId="0" applyNumberFormat="1" applyFont="1" applyFill="1" applyBorder="1" applyAlignment="1" applyProtection="1">
      <alignment horizontal="center" vertical="center"/>
    </xf>
    <xf numFmtId="3" fontId="29" fillId="3" borderId="6" xfId="0" applyNumberFormat="1" applyFont="1" applyFill="1" applyBorder="1" applyAlignment="1" applyProtection="1">
      <alignment vertical="center"/>
    </xf>
    <xf numFmtId="3" fontId="29" fillId="3" borderId="9" xfId="0" applyNumberFormat="1" applyFont="1" applyFill="1" applyBorder="1" applyAlignment="1" applyProtection="1">
      <alignment horizontal="center" vertical="center"/>
    </xf>
    <xf numFmtId="3" fontId="29" fillId="3" borderId="6" xfId="0" applyNumberFormat="1" applyFont="1" applyFill="1" applyBorder="1" applyAlignment="1" applyProtection="1">
      <alignment horizontal="center" vertical="center"/>
    </xf>
    <xf numFmtId="3" fontId="29" fillId="3" borderId="19" xfId="0" applyNumberFormat="1" applyFont="1" applyFill="1" applyBorder="1" applyAlignment="1" applyProtection="1">
      <alignment horizontal="center" vertical="center"/>
    </xf>
    <xf numFmtId="3" fontId="24" fillId="4" borderId="4" xfId="1" applyNumberFormat="1" applyFont="1" applyFill="1" applyBorder="1" applyAlignment="1" applyProtection="1">
      <alignment horizontal="center" vertical="center"/>
    </xf>
    <xf numFmtId="3" fontId="28" fillId="4" borderId="7" xfId="1" applyNumberFormat="1" applyFont="1" applyFill="1" applyBorder="1" applyAlignment="1" applyProtection="1">
      <alignment horizontal="left" vertical="center"/>
    </xf>
    <xf numFmtId="3" fontId="29" fillId="4" borderId="8" xfId="0" applyNumberFormat="1" applyFont="1" applyFill="1" applyBorder="1" applyAlignment="1" applyProtection="1">
      <alignment horizontal="center" vertical="center"/>
    </xf>
    <xf numFmtId="3" fontId="29" fillId="4" borderId="7" xfId="0" applyNumberFormat="1" applyFont="1" applyFill="1" applyBorder="1" applyAlignment="1" applyProtection="1">
      <alignment horizontal="center" vertical="center"/>
      <protection locked="0"/>
    </xf>
    <xf numFmtId="3" fontId="29" fillId="4" borderId="17" xfId="0" applyNumberFormat="1" applyFont="1" applyFill="1" applyBorder="1" applyAlignment="1" applyProtection="1">
      <alignment horizontal="center" vertical="center"/>
      <protection locked="0"/>
    </xf>
    <xf numFmtId="3" fontId="21" fillId="4" borderId="4" xfId="0" applyNumberFormat="1" applyFont="1" applyFill="1" applyBorder="1" applyAlignment="1" applyProtection="1">
      <alignment horizontal="center" vertical="center"/>
    </xf>
    <xf numFmtId="3" fontId="20" fillId="4" borderId="7" xfId="0" applyNumberFormat="1" applyFont="1" applyFill="1" applyBorder="1" applyAlignment="1" applyProtection="1">
      <alignment horizontal="left" vertical="center" indent="1"/>
    </xf>
    <xf numFmtId="3" fontId="20" fillId="4" borderId="8" xfId="0" applyNumberFormat="1" applyFont="1" applyFill="1" applyBorder="1" applyAlignment="1" applyProtection="1">
      <alignment horizontal="center" vertical="center"/>
    </xf>
    <xf numFmtId="3" fontId="20" fillId="4" borderId="7" xfId="0" applyNumberFormat="1" applyFont="1" applyFill="1" applyBorder="1" applyAlignment="1" applyProtection="1">
      <alignment horizontal="center" vertical="center"/>
      <protection locked="0"/>
    </xf>
    <xf numFmtId="3" fontId="20" fillId="4" borderId="17" xfId="0" applyNumberFormat="1" applyFont="1" applyFill="1" applyBorder="1" applyAlignment="1" applyProtection="1">
      <alignment horizontal="center" vertical="center"/>
      <protection locked="0"/>
    </xf>
    <xf numFmtId="3" fontId="21" fillId="4" borderId="4" xfId="0" quotePrefix="1" applyNumberFormat="1" applyFont="1" applyFill="1" applyBorder="1" applyAlignment="1" applyProtection="1">
      <alignment horizontal="center" vertical="center"/>
    </xf>
    <xf numFmtId="3" fontId="32" fillId="4" borderId="4" xfId="1" applyNumberFormat="1" applyFont="1" applyFill="1" applyBorder="1" applyAlignment="1" applyProtection="1">
      <alignment horizontal="center" vertical="center"/>
    </xf>
    <xf numFmtId="3" fontId="21" fillId="4" borderId="4" xfId="0" quotePrefix="1" applyNumberFormat="1" applyFont="1" applyFill="1" applyBorder="1" applyAlignment="1" applyProtection="1">
      <alignment horizontal="center" vertical="center" wrapText="1"/>
    </xf>
    <xf numFmtId="3" fontId="32" fillId="4" borderId="4" xfId="1" quotePrefix="1" applyNumberFormat="1" applyFont="1" applyFill="1" applyBorder="1" applyAlignment="1" applyProtection="1">
      <alignment horizontal="center" vertical="center"/>
    </xf>
    <xf numFmtId="3" fontId="28" fillId="4" borderId="7" xfId="1" quotePrefix="1" applyNumberFormat="1" applyFont="1" applyFill="1" applyBorder="1" applyAlignment="1" applyProtection="1">
      <alignment horizontal="left" vertical="center"/>
    </xf>
    <xf numFmtId="3" fontId="32" fillId="4" borderId="4" xfId="1" quotePrefix="1" applyNumberFormat="1" applyFont="1" applyFill="1" applyBorder="1" applyAlignment="1" applyProtection="1">
      <alignment horizontal="center" vertical="center" wrapText="1"/>
    </xf>
    <xf numFmtId="3" fontId="20" fillId="4" borderId="0" xfId="0" applyNumberFormat="1" applyFont="1" applyFill="1" applyProtection="1"/>
    <xf numFmtId="0" fontId="33" fillId="4" borderId="15" xfId="0" applyFont="1" applyFill="1" applyBorder="1" applyAlignment="1" applyProtection="1">
      <alignment horizontal="center" vertical="top" wrapText="1"/>
    </xf>
    <xf numFmtId="3" fontId="28" fillId="4" borderId="8" xfId="1" applyNumberFormat="1" applyFont="1" applyFill="1" applyBorder="1" applyAlignment="1" applyProtection="1">
      <alignment horizontal="left" vertical="center"/>
    </xf>
    <xf numFmtId="3" fontId="29" fillId="4" borderId="9" xfId="0" applyNumberFormat="1" applyFont="1" applyFill="1" applyBorder="1" applyAlignment="1" applyProtection="1">
      <alignment horizontal="center" vertical="center"/>
    </xf>
    <xf numFmtId="3" fontId="29" fillId="4" borderId="6" xfId="0" applyNumberFormat="1" applyFont="1" applyFill="1" applyBorder="1" applyAlignment="1" applyProtection="1">
      <alignment horizontal="center" vertical="center"/>
      <protection locked="0"/>
    </xf>
    <xf numFmtId="3" fontId="29" fillId="4" borderId="19" xfId="0" applyNumberFormat="1" applyFont="1" applyFill="1" applyBorder="1" applyAlignment="1" applyProtection="1">
      <alignment horizontal="center" vertical="center"/>
      <protection locked="0"/>
    </xf>
    <xf numFmtId="3" fontId="31" fillId="3" borderId="1" xfId="0" applyNumberFormat="1" applyFont="1" applyFill="1" applyBorder="1" applyAlignment="1" applyProtection="1">
      <alignment horizontal="center" vertical="center"/>
    </xf>
    <xf numFmtId="3" fontId="29" fillId="3" borderId="10" xfId="0" applyNumberFormat="1" applyFont="1" applyFill="1" applyBorder="1" applyAlignment="1" applyProtection="1">
      <alignment vertical="center"/>
    </xf>
    <xf numFmtId="3" fontId="29" fillId="3" borderId="10" xfId="0" applyNumberFormat="1" applyFont="1" applyFill="1" applyBorder="1" applyAlignment="1" applyProtection="1">
      <alignment horizontal="center" vertical="center"/>
    </xf>
    <xf numFmtId="3" fontId="29" fillId="3" borderId="13" xfId="0" applyNumberFormat="1" applyFont="1" applyFill="1" applyBorder="1" applyAlignment="1" applyProtection="1">
      <alignment horizontal="center" vertical="center"/>
      <protection locked="0"/>
    </xf>
    <xf numFmtId="3" fontId="29" fillId="3" borderId="28" xfId="0" applyNumberFormat="1" applyFont="1" applyFill="1" applyBorder="1" applyAlignment="1" applyProtection="1">
      <alignment horizontal="center" vertical="center"/>
      <protection locked="0"/>
    </xf>
    <xf numFmtId="3" fontId="20" fillId="4" borderId="0" xfId="0" applyNumberFormat="1" applyFont="1" applyFill="1" applyBorder="1" applyProtection="1"/>
    <xf numFmtId="3" fontId="31" fillId="3" borderId="29" xfId="0" quotePrefix="1" applyNumberFormat="1" applyFont="1" applyFill="1" applyBorder="1" applyAlignment="1" applyProtection="1">
      <alignment vertical="center"/>
    </xf>
    <xf numFmtId="3" fontId="29" fillId="3" borderId="30" xfId="0" quotePrefix="1" applyNumberFormat="1" applyFont="1" applyFill="1" applyBorder="1" applyAlignment="1" applyProtection="1">
      <alignment horizontal="left" vertical="center"/>
    </xf>
    <xf numFmtId="3" fontId="29" fillId="3" borderId="25" xfId="0" applyNumberFormat="1" applyFont="1" applyFill="1" applyBorder="1" applyAlignment="1" applyProtection="1">
      <alignment horizontal="center" vertical="center"/>
    </xf>
    <xf numFmtId="3" fontId="29" fillId="3" borderId="51" xfId="0" applyNumberFormat="1" applyFont="1" applyFill="1" applyBorder="1" applyAlignment="1" applyProtection="1">
      <alignment horizontal="center" vertical="center"/>
      <protection locked="0"/>
    </xf>
    <xf numFmtId="3" fontId="29" fillId="3" borderId="31" xfId="0" applyNumberFormat="1" applyFont="1" applyFill="1" applyBorder="1" applyAlignment="1" applyProtection="1">
      <alignment horizontal="center" vertical="center"/>
      <protection locked="0"/>
    </xf>
    <xf numFmtId="3" fontId="29" fillId="4" borderId="0" xfId="0" applyNumberFormat="1" applyFont="1" applyFill="1" applyBorder="1" applyAlignment="1" applyProtection="1">
      <alignment horizontal="center" vertical="center"/>
      <protection locked="0"/>
    </xf>
    <xf numFmtId="0" fontId="30" fillId="5" borderId="46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30" fillId="5" borderId="47" xfId="0" applyFont="1" applyFill="1" applyBorder="1" applyAlignment="1" applyProtection="1">
      <alignment horizontal="center"/>
    </xf>
    <xf numFmtId="3" fontId="29" fillId="5" borderId="23" xfId="0" applyNumberFormat="1" applyFont="1" applyFill="1" applyBorder="1" applyAlignment="1" applyProtection="1">
      <alignment horizontal="center" vertical="center"/>
    </xf>
    <xf numFmtId="3" fontId="29" fillId="5" borderId="22" xfId="0" applyNumberFormat="1" applyFont="1" applyFill="1" applyBorder="1" applyAlignment="1" applyProtection="1">
      <alignment horizontal="center" vertical="center"/>
    </xf>
    <xf numFmtId="3" fontId="29" fillId="5" borderId="48" xfId="0" applyNumberFormat="1" applyFont="1" applyFill="1" applyBorder="1" applyAlignment="1" applyProtection="1">
      <alignment horizontal="center" vertical="center"/>
    </xf>
    <xf numFmtId="3" fontId="29" fillId="3" borderId="26" xfId="0" applyNumberFormat="1" applyFont="1" applyFill="1" applyBorder="1" applyAlignment="1" applyProtection="1">
      <alignment horizontal="center" vertical="center"/>
    </xf>
    <xf numFmtId="3" fontId="29" fillId="3" borderId="32" xfId="0" applyNumberFormat="1" applyFont="1" applyFill="1" applyBorder="1" applyAlignment="1" applyProtection="1">
      <alignment horizontal="center" vertical="center"/>
    </xf>
    <xf numFmtId="3" fontId="29" fillId="3" borderId="27" xfId="0" applyNumberFormat="1" applyFont="1" applyFill="1" applyBorder="1" applyAlignment="1" applyProtection="1">
      <alignment horizontal="center" vertical="center"/>
    </xf>
    <xf numFmtId="3" fontId="20" fillId="4" borderId="15" xfId="0" applyNumberFormat="1" applyFont="1" applyFill="1" applyBorder="1" applyAlignment="1" applyProtection="1">
      <alignment vertical="center"/>
    </xf>
    <xf numFmtId="3" fontId="28" fillId="4" borderId="7" xfId="1" quotePrefix="1" applyNumberFormat="1" applyFont="1" applyFill="1" applyBorder="1" applyAlignment="1" applyProtection="1">
      <alignment vertical="center"/>
    </xf>
    <xf numFmtId="3" fontId="29" fillId="4" borderId="33" xfId="0" applyNumberFormat="1" applyFont="1" applyFill="1" applyBorder="1" applyAlignment="1" applyProtection="1">
      <alignment horizontal="center" vertical="center"/>
    </xf>
    <xf numFmtId="3" fontId="29" fillId="4" borderId="50" xfId="0" applyNumberFormat="1" applyFont="1" applyFill="1" applyBorder="1" applyAlignment="1" applyProtection="1">
      <alignment horizontal="center" vertical="center"/>
      <protection locked="0"/>
    </xf>
    <xf numFmtId="3" fontId="29" fillId="4" borderId="34" xfId="0" applyNumberFormat="1" applyFont="1" applyFill="1" applyBorder="1" applyAlignment="1" applyProtection="1">
      <alignment horizontal="center" vertical="center"/>
      <protection locked="0"/>
    </xf>
    <xf numFmtId="3" fontId="29" fillId="3" borderId="13" xfId="0" applyNumberFormat="1" applyFont="1" applyFill="1" applyBorder="1" applyAlignment="1" applyProtection="1">
      <alignment vertical="center"/>
    </xf>
    <xf numFmtId="3" fontId="29" fillId="3" borderId="6" xfId="0" applyNumberFormat="1" applyFont="1" applyFill="1" applyBorder="1" applyAlignment="1" applyProtection="1">
      <alignment horizontal="center" vertical="center"/>
      <protection locked="0"/>
    </xf>
    <xf numFmtId="3" fontId="29" fillId="3" borderId="19" xfId="0" applyNumberFormat="1" applyFont="1" applyFill="1" applyBorder="1" applyAlignment="1" applyProtection="1">
      <alignment horizontal="center" vertical="center"/>
      <protection locked="0"/>
    </xf>
    <xf numFmtId="3" fontId="32" fillId="4" borderId="4" xfId="1" applyNumberFormat="1" applyFont="1" applyFill="1" applyBorder="1" applyAlignment="1" applyProtection="1">
      <alignment horizontal="center" vertical="center" wrapText="1"/>
    </xf>
    <xf numFmtId="3" fontId="20" fillId="4" borderId="9" xfId="0" applyNumberFormat="1" applyFont="1" applyFill="1" applyBorder="1" applyAlignment="1" applyProtection="1">
      <alignment horizontal="center" vertical="center"/>
    </xf>
    <xf numFmtId="3" fontId="20" fillId="4" borderId="6" xfId="0" applyNumberFormat="1" applyFont="1" applyFill="1" applyBorder="1" applyAlignment="1" applyProtection="1">
      <alignment horizontal="center" vertical="center"/>
      <protection locked="0"/>
    </xf>
    <xf numFmtId="3" fontId="20" fillId="4" borderId="19" xfId="0" applyNumberFormat="1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Protection="1"/>
    <xf numFmtId="3" fontId="21" fillId="4" borderId="15" xfId="0" applyNumberFormat="1" applyFont="1" applyFill="1" applyBorder="1" applyAlignment="1" applyProtection="1">
      <alignment vertical="center"/>
    </xf>
    <xf numFmtId="3" fontId="31" fillId="3" borderId="35" xfId="0" quotePrefix="1" applyNumberFormat="1" applyFont="1" applyFill="1" applyBorder="1" applyAlignment="1" applyProtection="1">
      <alignment horizontal="center" vertical="center"/>
    </xf>
    <xf numFmtId="3" fontId="29" fillId="3" borderId="36" xfId="0" quotePrefix="1" applyNumberFormat="1" applyFont="1" applyFill="1" applyBorder="1" applyAlignment="1" applyProtection="1">
      <alignment horizontal="left" vertical="center"/>
    </xf>
    <xf numFmtId="3" fontId="29" fillId="3" borderId="11" xfId="0" applyNumberFormat="1" applyFont="1" applyFill="1" applyBorder="1" applyAlignment="1" applyProtection="1">
      <alignment horizontal="center" vertical="center"/>
    </xf>
    <xf numFmtId="3" fontId="29" fillId="3" borderId="14" xfId="0" applyNumberFormat="1" applyFont="1" applyFill="1" applyBorder="1" applyAlignment="1" applyProtection="1">
      <alignment horizontal="center" vertical="center"/>
      <protection locked="0"/>
    </xf>
    <xf numFmtId="3" fontId="29" fillId="3" borderId="37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wrapText="1"/>
    </xf>
    <xf numFmtId="3" fontId="20" fillId="4" borderId="0" xfId="0" applyNumberFormat="1" applyFont="1" applyFill="1" applyAlignment="1" applyProtection="1">
      <alignment horizontal="center"/>
    </xf>
    <xf numFmtId="3" fontId="20" fillId="0" borderId="0" xfId="0" applyNumberFormat="1" applyFont="1" applyAlignment="1" applyProtection="1">
      <alignment horizont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342901</xdr:colOff>
      <xdr:row>0</xdr:row>
      <xdr:rowOff>66674</xdr:rowOff>
    </xdr:from>
    <xdr:to>
      <xdr:col>4</xdr:col>
      <xdr:colOff>914400</xdr:colOff>
      <xdr:row>2</xdr:row>
      <xdr:rowOff>480345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1" y="66674"/>
          <a:ext cx="1552574" cy="832771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1550743</xdr:colOff>
      <xdr:row>2</xdr:row>
      <xdr:rowOff>307086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52400"/>
          <a:ext cx="1379293" cy="573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ARTAMENTO%20DE%20CONTROL\2.%20PRESUPUESTOS\Presupuestos%202019%20empresas%20p&#250;blicas\Versi&#243;n%20Octubre\Cpen%20individual%20y%20resumen\PPTO%20ECONOMIA%20CPEN%202019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R"/>
      <sheetName val="Detalle Ingresos"/>
      <sheetName val="Detalle Gastos-Inversiones"/>
      <sheetName val="Presupuesto gastos PC18"/>
      <sheetName val="Ppto gastos PCA18 y PE19"/>
      <sheetName val="HP Retenciones"/>
      <sheetName val="BS"/>
      <sheetName val="NdFcifras"/>
      <sheetName val="EFE"/>
      <sheetName val="Deficit"/>
    </sheetNames>
    <sheetDataSet>
      <sheetData sheetId="0"/>
      <sheetData sheetId="1">
        <row r="165">
          <cell r="AU165">
            <v>2051094.0137808202</v>
          </cell>
        </row>
      </sheetData>
      <sheetData sheetId="2"/>
      <sheetData sheetId="3"/>
      <sheetData sheetId="4"/>
      <sheetData sheetId="5"/>
      <sheetData sheetId="6"/>
      <sheetData sheetId="7">
        <row r="71">
          <cell r="AE71">
            <v>-2500000</v>
          </cell>
        </row>
        <row r="73">
          <cell r="AE73">
            <v>25450000</v>
          </cell>
          <cell r="AF73">
            <v>15910000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8"/>
  <sheetViews>
    <sheetView tabSelected="1" zoomScaleNormal="100" zoomScaleSheetLayoutView="100" workbookViewId="0">
      <selection activeCell="I7" sqref="I7"/>
    </sheetView>
  </sheetViews>
  <sheetFormatPr baseColWidth="10" defaultRowHeight="16.5" x14ac:dyDescent="0.4"/>
  <cols>
    <col min="1" max="1" width="30.7109375" style="127" customWidth="1"/>
    <col min="2" max="2" width="68" style="127" customWidth="1"/>
    <col min="3" max="5" width="14.7109375" style="223" customWidth="1"/>
    <col min="6" max="6" width="1.85546875" style="126" customWidth="1"/>
    <col min="7" max="31" width="11.42578125" style="126"/>
    <col min="32" max="16384" width="11.42578125" style="127"/>
  </cols>
  <sheetData>
    <row r="1" spans="1:31" x14ac:dyDescent="0.4">
      <c r="A1" s="124"/>
      <c r="B1" s="124"/>
      <c r="C1" s="125"/>
      <c r="D1" s="125"/>
      <c r="E1" s="125"/>
    </row>
    <row r="2" spans="1:31" x14ac:dyDescent="0.4">
      <c r="A2" s="124"/>
      <c r="B2" s="124"/>
      <c r="C2" s="125"/>
      <c r="D2" s="125"/>
      <c r="E2" s="125"/>
    </row>
    <row r="3" spans="1:31" s="131" customFormat="1" ht="39.950000000000003" customHeight="1" thickBot="1" x14ac:dyDescent="0.35">
      <c r="A3" s="128"/>
      <c r="B3" s="128"/>
      <c r="C3" s="129"/>
      <c r="D3" s="129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s="136" customFormat="1" ht="25.5" thickBot="1" x14ac:dyDescent="0.6">
      <c r="A4" s="132" t="s">
        <v>344</v>
      </c>
      <c r="B4" s="133"/>
      <c r="C4" s="133"/>
      <c r="D4" s="133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s="131" customFormat="1" ht="12.75" x14ac:dyDescent="0.3">
      <c r="A5" s="128"/>
      <c r="B5" s="128"/>
      <c r="C5" s="129"/>
      <c r="D5" s="129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x14ac:dyDescent="0.4">
      <c r="A6" s="124"/>
      <c r="B6" s="137"/>
      <c r="C6" s="138"/>
      <c r="D6" s="138"/>
      <c r="E6" s="139"/>
    </row>
    <row r="7" spans="1:31" ht="21.75" x14ac:dyDescent="0.4">
      <c r="A7" s="140" t="s">
        <v>345</v>
      </c>
      <c r="B7" s="140"/>
      <c r="C7" s="140"/>
      <c r="D7" s="140"/>
      <c r="E7" s="140"/>
    </row>
    <row r="8" spans="1:31" ht="24.75" x14ac:dyDescent="0.4">
      <c r="A8" s="141"/>
      <c r="B8" s="141"/>
      <c r="C8" s="141"/>
      <c r="D8" s="141"/>
      <c r="E8" s="142"/>
    </row>
    <row r="9" spans="1:31" x14ac:dyDescent="0.4">
      <c r="A9" s="143" t="s">
        <v>240</v>
      </c>
      <c r="B9" s="144"/>
      <c r="C9" s="145" t="s">
        <v>241</v>
      </c>
      <c r="D9" s="145" t="s">
        <v>136</v>
      </c>
      <c r="E9" s="145" t="s">
        <v>137</v>
      </c>
      <c r="F9" s="146"/>
      <c r="G9" s="146"/>
    </row>
    <row r="10" spans="1:31" ht="18" customHeight="1" thickBot="1" x14ac:dyDescent="0.45">
      <c r="A10" s="146"/>
      <c r="B10" s="144"/>
      <c r="C10" s="147">
        <v>43100</v>
      </c>
      <c r="D10" s="147">
        <v>43465</v>
      </c>
      <c r="E10" s="147">
        <v>43830</v>
      </c>
    </row>
    <row r="11" spans="1:31" ht="21.75" x14ac:dyDescent="0.55000000000000004">
      <c r="A11" s="148" t="s">
        <v>80</v>
      </c>
      <c r="B11" s="149"/>
      <c r="C11" s="149"/>
      <c r="D11" s="149"/>
      <c r="E11" s="150"/>
    </row>
    <row r="12" spans="1:31" ht="17.25" thickBot="1" x14ac:dyDescent="0.45">
      <c r="A12" s="151" t="s">
        <v>59</v>
      </c>
      <c r="B12" s="152"/>
      <c r="C12" s="152"/>
      <c r="D12" s="152"/>
      <c r="E12" s="153"/>
    </row>
    <row r="13" spans="1:31" ht="13.5" customHeight="1" x14ac:dyDescent="0.4">
      <c r="A13" s="154" t="s">
        <v>44</v>
      </c>
      <c r="B13" s="155" t="s">
        <v>60</v>
      </c>
      <c r="C13" s="156">
        <f>C14+C21+C25+C28+C34+C40</f>
        <v>437696611</v>
      </c>
      <c r="D13" s="157">
        <f>D14+D21+D25+D28+D34+D40</f>
        <v>447313997</v>
      </c>
      <c r="E13" s="158">
        <f>E14+E21+E25+E28+E34+E40</f>
        <v>448849348</v>
      </c>
    </row>
    <row r="14" spans="1:31" x14ac:dyDescent="0.4">
      <c r="A14" s="159"/>
      <c r="B14" s="160" t="s">
        <v>61</v>
      </c>
      <c r="C14" s="161">
        <f>C15+C16+C17+C18+C19+C20</f>
        <v>32148</v>
      </c>
      <c r="D14" s="162">
        <f>D15+D16+D17+D18+D19+D20</f>
        <v>36027</v>
      </c>
      <c r="E14" s="163">
        <f>E15+E16+E17+E18+E19+E20</f>
        <v>36929</v>
      </c>
    </row>
    <row r="15" spans="1:31" x14ac:dyDescent="0.4">
      <c r="A15" s="164" t="s">
        <v>138</v>
      </c>
      <c r="B15" s="165" t="s">
        <v>149</v>
      </c>
      <c r="C15" s="166"/>
      <c r="D15" s="167"/>
      <c r="E15" s="168"/>
    </row>
    <row r="16" spans="1:31" x14ac:dyDescent="0.4">
      <c r="A16" s="164" t="s">
        <v>139</v>
      </c>
      <c r="B16" s="165" t="s">
        <v>150</v>
      </c>
      <c r="C16" s="166"/>
      <c r="D16" s="167"/>
      <c r="E16" s="168"/>
    </row>
    <row r="17" spans="1:8" x14ac:dyDescent="0.4">
      <c r="A17" s="164" t="s">
        <v>140</v>
      </c>
      <c r="B17" s="165" t="s">
        <v>151</v>
      </c>
      <c r="C17" s="166"/>
      <c r="D17" s="167"/>
      <c r="E17" s="168"/>
    </row>
    <row r="18" spans="1:8" x14ac:dyDescent="0.4">
      <c r="A18" s="164">
        <v>204</v>
      </c>
      <c r="B18" s="165" t="s">
        <v>152</v>
      </c>
      <c r="C18" s="166"/>
      <c r="D18" s="167"/>
      <c r="E18" s="168"/>
    </row>
    <row r="19" spans="1:8" x14ac:dyDescent="0.4">
      <c r="A19" s="169" t="s">
        <v>112</v>
      </c>
      <c r="B19" s="165" t="s">
        <v>154</v>
      </c>
      <c r="C19" s="166">
        <v>32148</v>
      </c>
      <c r="D19" s="167">
        <v>36027</v>
      </c>
      <c r="E19" s="168">
        <v>36929</v>
      </c>
    </row>
    <row r="20" spans="1:8" x14ac:dyDescent="0.4">
      <c r="A20" s="169" t="s">
        <v>141</v>
      </c>
      <c r="B20" s="165" t="s">
        <v>153</v>
      </c>
      <c r="C20" s="166"/>
      <c r="D20" s="167"/>
      <c r="E20" s="168"/>
    </row>
    <row r="21" spans="1:8" x14ac:dyDescent="0.4">
      <c r="A21" s="170"/>
      <c r="B21" s="160" t="s">
        <v>62</v>
      </c>
      <c r="C21" s="161">
        <f>+C22+C23+C24</f>
        <v>77837</v>
      </c>
      <c r="D21" s="162">
        <f>+D22+D23+D24</f>
        <v>56006</v>
      </c>
      <c r="E21" s="163">
        <f>+E22+E23+E24</f>
        <v>36817</v>
      </c>
    </row>
    <row r="22" spans="1:8" x14ac:dyDescent="0.4">
      <c r="A22" s="169" t="s">
        <v>142</v>
      </c>
      <c r="B22" s="165" t="s">
        <v>155</v>
      </c>
      <c r="C22" s="166"/>
      <c r="D22" s="167"/>
      <c r="E22" s="168"/>
    </row>
    <row r="23" spans="1:8" ht="38.25" x14ac:dyDescent="0.4">
      <c r="A23" s="171" t="s">
        <v>143</v>
      </c>
      <c r="B23" s="165" t="s">
        <v>156</v>
      </c>
      <c r="C23" s="166">
        <v>77837</v>
      </c>
      <c r="D23" s="167">
        <v>56006</v>
      </c>
      <c r="E23" s="168">
        <v>36817</v>
      </c>
    </row>
    <row r="24" spans="1:8" x14ac:dyDescent="0.4">
      <c r="A24" s="169">
        <v>23</v>
      </c>
      <c r="B24" s="165" t="s">
        <v>157</v>
      </c>
      <c r="C24" s="166"/>
      <c r="D24" s="167"/>
      <c r="E24" s="168"/>
    </row>
    <row r="25" spans="1:8" x14ac:dyDescent="0.4">
      <c r="A25" s="172"/>
      <c r="B25" s="173" t="s">
        <v>63</v>
      </c>
      <c r="C25" s="161">
        <f>C26+C27</f>
        <v>0</v>
      </c>
      <c r="D25" s="162">
        <f>D26+D27</f>
        <v>0</v>
      </c>
      <c r="E25" s="163">
        <f>E26+E27</f>
        <v>0</v>
      </c>
    </row>
    <row r="26" spans="1:8" x14ac:dyDescent="0.4">
      <c r="A26" s="164" t="s">
        <v>113</v>
      </c>
      <c r="B26" s="165" t="s">
        <v>158</v>
      </c>
      <c r="C26" s="166"/>
      <c r="D26" s="167"/>
      <c r="E26" s="168"/>
    </row>
    <row r="27" spans="1:8" x14ac:dyDescent="0.4">
      <c r="A27" s="169" t="s">
        <v>114</v>
      </c>
      <c r="B27" s="165" t="s">
        <v>159</v>
      </c>
      <c r="C27" s="166"/>
      <c r="D27" s="167"/>
      <c r="E27" s="168"/>
    </row>
    <row r="28" spans="1:8" x14ac:dyDescent="0.4">
      <c r="A28" s="174"/>
      <c r="B28" s="160" t="s">
        <v>64</v>
      </c>
      <c r="C28" s="161">
        <f>C29+C30+C31+C32+C33</f>
        <v>437397307</v>
      </c>
      <c r="D28" s="162">
        <f>D29+D30+D31+D32+D33</f>
        <v>447032645</v>
      </c>
      <c r="E28" s="163">
        <f>E29+E30+E31+E32+E33</f>
        <v>448586283</v>
      </c>
      <c r="G28" s="175"/>
      <c r="H28" s="175"/>
    </row>
    <row r="29" spans="1:8" x14ac:dyDescent="0.4">
      <c r="A29" s="169" t="s">
        <v>160</v>
      </c>
      <c r="B29" s="165" t="s">
        <v>144</v>
      </c>
      <c r="C29" s="166">
        <v>436437307</v>
      </c>
      <c r="D29" s="167">
        <f>445855222+511423+26000</f>
        <v>446392645</v>
      </c>
      <c r="E29" s="168">
        <f>448240283+26000</f>
        <v>448266283</v>
      </c>
      <c r="G29" s="175"/>
      <c r="H29" s="175"/>
    </row>
    <row r="30" spans="1:8" x14ac:dyDescent="0.4">
      <c r="A30" s="169" t="s">
        <v>161</v>
      </c>
      <c r="B30" s="165" t="s">
        <v>145</v>
      </c>
      <c r="C30" s="166">
        <v>960000</v>
      </c>
      <c r="D30" s="167">
        <v>640000</v>
      </c>
      <c r="E30" s="168">
        <v>320000</v>
      </c>
      <c r="G30" s="175"/>
      <c r="H30" s="175"/>
    </row>
    <row r="31" spans="1:8" x14ac:dyDescent="0.4">
      <c r="A31" s="169" t="s">
        <v>162</v>
      </c>
      <c r="B31" s="165" t="s">
        <v>146</v>
      </c>
      <c r="C31" s="166"/>
      <c r="D31" s="167"/>
      <c r="E31" s="168"/>
      <c r="G31" s="175"/>
      <c r="H31" s="175"/>
    </row>
    <row r="32" spans="1:8" x14ac:dyDescent="0.4">
      <c r="A32" s="169"/>
      <c r="B32" s="165" t="s">
        <v>147</v>
      </c>
      <c r="C32" s="166"/>
      <c r="D32" s="167"/>
      <c r="E32" s="168"/>
      <c r="G32" s="175"/>
      <c r="H32" s="175"/>
    </row>
    <row r="33" spans="1:8" x14ac:dyDescent="0.4">
      <c r="A33" s="176"/>
      <c r="B33" s="165" t="s">
        <v>148</v>
      </c>
      <c r="C33" s="166"/>
      <c r="D33" s="167"/>
      <c r="E33" s="168"/>
    </row>
    <row r="34" spans="1:8" x14ac:dyDescent="0.4">
      <c r="A34" s="174"/>
      <c r="B34" s="160" t="s">
        <v>163</v>
      </c>
      <c r="C34" s="161">
        <f>C35+C36+C37+C38+C39</f>
        <v>189319</v>
      </c>
      <c r="D34" s="162">
        <f>D35+D36+D37+D38+D39</f>
        <v>189319</v>
      </c>
      <c r="E34" s="163">
        <f>E35+E36+E37+E38+E39</f>
        <v>189319</v>
      </c>
      <c r="G34" s="175"/>
      <c r="H34" s="175"/>
    </row>
    <row r="35" spans="1:8" x14ac:dyDescent="0.4">
      <c r="A35" s="169" t="s">
        <v>166</v>
      </c>
      <c r="B35" s="165" t="s">
        <v>144</v>
      </c>
      <c r="C35" s="166">
        <v>189319</v>
      </c>
      <c r="D35" s="167">
        <v>189319</v>
      </c>
      <c r="E35" s="168">
        <v>189319</v>
      </c>
      <c r="G35" s="175"/>
      <c r="H35" s="175"/>
    </row>
    <row r="36" spans="1:8" x14ac:dyDescent="0.4">
      <c r="A36" s="169" t="s">
        <v>167</v>
      </c>
      <c r="B36" s="165" t="s">
        <v>164</v>
      </c>
      <c r="C36" s="166"/>
      <c r="D36" s="167"/>
      <c r="E36" s="168"/>
      <c r="G36" s="175"/>
      <c r="H36" s="175"/>
    </row>
    <row r="37" spans="1:8" x14ac:dyDescent="0.4">
      <c r="A37" s="169" t="s">
        <v>168</v>
      </c>
      <c r="B37" s="165" t="s">
        <v>165</v>
      </c>
      <c r="C37" s="166"/>
      <c r="D37" s="167"/>
      <c r="E37" s="168"/>
      <c r="G37" s="175"/>
      <c r="H37" s="175"/>
    </row>
    <row r="38" spans="1:8" x14ac:dyDescent="0.4">
      <c r="A38" s="169">
        <v>255</v>
      </c>
      <c r="B38" s="165" t="s">
        <v>147</v>
      </c>
      <c r="C38" s="166"/>
      <c r="D38" s="167"/>
      <c r="E38" s="168"/>
      <c r="G38" s="175"/>
      <c r="H38" s="175"/>
    </row>
    <row r="39" spans="1:8" x14ac:dyDescent="0.4">
      <c r="A39" s="169" t="s">
        <v>169</v>
      </c>
      <c r="B39" s="165" t="s">
        <v>148</v>
      </c>
      <c r="C39" s="166"/>
      <c r="D39" s="167"/>
      <c r="E39" s="168"/>
    </row>
    <row r="40" spans="1:8" x14ac:dyDescent="0.4">
      <c r="A40" s="170">
        <v>474</v>
      </c>
      <c r="B40" s="177" t="s">
        <v>65</v>
      </c>
      <c r="C40" s="178"/>
      <c r="D40" s="179"/>
      <c r="E40" s="180"/>
      <c r="G40" s="175"/>
    </row>
    <row r="41" spans="1:8" x14ac:dyDescent="0.4">
      <c r="A41" s="181"/>
      <c r="B41" s="182" t="s">
        <v>66</v>
      </c>
      <c r="C41" s="183">
        <f>C42+C43+C50+C58+C64+C70+C71</f>
        <v>25843772</v>
      </c>
      <c r="D41" s="184">
        <f>D42+D43+D50+D58+D64+D70+D71</f>
        <v>18223422</v>
      </c>
      <c r="E41" s="185">
        <f>E42+E43+E50+E58+E64+E70+E71</f>
        <v>13299940</v>
      </c>
    </row>
    <row r="42" spans="1:8" s="126" customFormat="1" x14ac:dyDescent="0.4">
      <c r="A42" s="169" t="s">
        <v>170</v>
      </c>
      <c r="B42" s="160" t="s">
        <v>67</v>
      </c>
      <c r="C42" s="161"/>
      <c r="D42" s="162"/>
      <c r="E42" s="163"/>
    </row>
    <row r="43" spans="1:8" s="126" customFormat="1" x14ac:dyDescent="0.4">
      <c r="A43" s="170"/>
      <c r="B43" s="160" t="s">
        <v>68</v>
      </c>
      <c r="C43" s="161">
        <f>C44+C45+C46+C47+C48+C49</f>
        <v>0</v>
      </c>
      <c r="D43" s="162">
        <f>D44+D45+D46+D47+D48+D49</f>
        <v>0</v>
      </c>
      <c r="E43" s="163">
        <f>E44+E45+E46+E47+E48+E49</f>
        <v>0</v>
      </c>
    </row>
    <row r="44" spans="1:8" s="126" customFormat="1" x14ac:dyDescent="0.4">
      <c r="A44" s="169" t="s">
        <v>177</v>
      </c>
      <c r="B44" s="165" t="s">
        <v>171</v>
      </c>
      <c r="C44" s="166"/>
      <c r="D44" s="167"/>
      <c r="E44" s="168"/>
    </row>
    <row r="45" spans="1:8" s="126" customFormat="1" x14ac:dyDescent="0.4">
      <c r="A45" s="169" t="s">
        <v>178</v>
      </c>
      <c r="B45" s="165" t="s">
        <v>172</v>
      </c>
      <c r="C45" s="166"/>
      <c r="D45" s="167"/>
      <c r="E45" s="168"/>
    </row>
    <row r="46" spans="1:8" s="126" customFormat="1" x14ac:dyDescent="0.4">
      <c r="A46" s="169" t="s">
        <v>179</v>
      </c>
      <c r="B46" s="165" t="s">
        <v>173</v>
      </c>
      <c r="C46" s="166"/>
      <c r="D46" s="167"/>
      <c r="E46" s="168"/>
    </row>
    <row r="47" spans="1:8" s="126" customFormat="1" x14ac:dyDescent="0.4">
      <c r="A47" s="169" t="s">
        <v>180</v>
      </c>
      <c r="B47" s="165" t="s">
        <v>174</v>
      </c>
      <c r="C47" s="166"/>
      <c r="D47" s="167"/>
      <c r="E47" s="168"/>
    </row>
    <row r="48" spans="1:8" s="126" customFormat="1" x14ac:dyDescent="0.4">
      <c r="A48" s="169" t="s">
        <v>181</v>
      </c>
      <c r="B48" s="165" t="s">
        <v>175</v>
      </c>
      <c r="C48" s="166"/>
      <c r="D48" s="167"/>
      <c r="E48" s="168"/>
    </row>
    <row r="49" spans="1:8" s="126" customFormat="1" x14ac:dyDescent="0.4">
      <c r="A49" s="169">
        <v>407</v>
      </c>
      <c r="B49" s="165" t="s">
        <v>176</v>
      </c>
      <c r="C49" s="166"/>
      <c r="D49" s="167"/>
      <c r="E49" s="168"/>
    </row>
    <row r="50" spans="1:8" s="126" customFormat="1" x14ac:dyDescent="0.4">
      <c r="A50" s="170"/>
      <c r="B50" s="160" t="s">
        <v>69</v>
      </c>
      <c r="C50" s="161">
        <f>C51+C52+C53+C54+C55+C56+C57</f>
        <v>3291528</v>
      </c>
      <c r="D50" s="162">
        <f>D51+D52+D53+D54+D55+D56+D57</f>
        <v>4911110</v>
      </c>
      <c r="E50" s="163">
        <f>E51+E52+E53+E54+E55+E56+E57</f>
        <v>5821404</v>
      </c>
    </row>
    <row r="51" spans="1:8" s="126" customFormat="1" ht="25.5" x14ac:dyDescent="0.4">
      <c r="A51" s="171" t="s">
        <v>189</v>
      </c>
      <c r="B51" s="165" t="s">
        <v>182</v>
      </c>
      <c r="C51" s="166">
        <v>2544</v>
      </c>
      <c r="D51" s="167">
        <v>2740</v>
      </c>
      <c r="E51" s="168">
        <v>2800</v>
      </c>
    </row>
    <row r="52" spans="1:8" s="126" customFormat="1" x14ac:dyDescent="0.4">
      <c r="A52" s="169" t="s">
        <v>190</v>
      </c>
      <c r="B52" s="165" t="s">
        <v>183</v>
      </c>
      <c r="C52" s="166">
        <v>748355</v>
      </c>
      <c r="D52" s="167">
        <v>640561</v>
      </c>
      <c r="E52" s="168">
        <v>740500</v>
      </c>
    </row>
    <row r="53" spans="1:8" s="126" customFormat="1" x14ac:dyDescent="0.4">
      <c r="A53" s="169" t="s">
        <v>191</v>
      </c>
      <c r="B53" s="165" t="s">
        <v>184</v>
      </c>
      <c r="C53" s="166"/>
      <c r="D53" s="167"/>
      <c r="E53" s="168"/>
    </row>
    <row r="54" spans="1:8" s="126" customFormat="1" x14ac:dyDescent="0.4">
      <c r="A54" s="169" t="s">
        <v>192</v>
      </c>
      <c r="B54" s="165" t="s">
        <v>185</v>
      </c>
      <c r="C54" s="166"/>
      <c r="D54" s="167"/>
      <c r="E54" s="168"/>
    </row>
    <row r="55" spans="1:8" s="126" customFormat="1" x14ac:dyDescent="0.4">
      <c r="A55" s="169">
        <v>4709</v>
      </c>
      <c r="B55" s="165" t="s">
        <v>186</v>
      </c>
      <c r="C55" s="166">
        <v>2540629</v>
      </c>
      <c r="D55" s="167">
        <f>1092640+3171969</f>
        <v>4264609</v>
      </c>
      <c r="E55" s="168">
        <f>3171969+1901635</f>
        <v>5073604</v>
      </c>
    </row>
    <row r="56" spans="1:8" s="126" customFormat="1" x14ac:dyDescent="0.4">
      <c r="A56" s="169" t="s">
        <v>193</v>
      </c>
      <c r="B56" s="165" t="s">
        <v>187</v>
      </c>
      <c r="C56" s="166"/>
      <c r="D56" s="167">
        <v>3200</v>
      </c>
      <c r="E56" s="168">
        <v>4500</v>
      </c>
    </row>
    <row r="57" spans="1:8" s="126" customFormat="1" x14ac:dyDescent="0.4">
      <c r="A57" s="169">
        <v>5580</v>
      </c>
      <c r="B57" s="165" t="s">
        <v>188</v>
      </c>
      <c r="C57" s="166"/>
      <c r="D57" s="167"/>
      <c r="E57" s="168"/>
    </row>
    <row r="58" spans="1:8" s="126" customFormat="1" x14ac:dyDescent="0.4">
      <c r="A58" s="169"/>
      <c r="B58" s="160" t="s">
        <v>70</v>
      </c>
      <c r="C58" s="161">
        <f>C59+C60+C61+C62+C63</f>
        <v>329161</v>
      </c>
      <c r="D58" s="162">
        <f>D59+D60+D61+D62+D63</f>
        <v>330138</v>
      </c>
      <c r="E58" s="163">
        <f>E59+E60+E61+E62+E63</f>
        <v>328735</v>
      </c>
    </row>
    <row r="59" spans="1:8" s="126" customFormat="1" x14ac:dyDescent="0.4">
      <c r="A59" s="169" t="s">
        <v>195</v>
      </c>
      <c r="B59" s="165" t="s">
        <v>144</v>
      </c>
      <c r="C59" s="166"/>
      <c r="D59" s="167"/>
      <c r="E59" s="168"/>
    </row>
    <row r="60" spans="1:8" s="126" customFormat="1" x14ac:dyDescent="0.4">
      <c r="A60" s="169" t="s">
        <v>196</v>
      </c>
      <c r="B60" s="165" t="s">
        <v>194</v>
      </c>
      <c r="C60" s="166">
        <v>329161</v>
      </c>
      <c r="D60" s="167">
        <v>330138</v>
      </c>
      <c r="E60" s="168">
        <v>328735</v>
      </c>
    </row>
    <row r="61" spans="1:8" s="126" customFormat="1" x14ac:dyDescent="0.4">
      <c r="A61" s="169" t="s">
        <v>197</v>
      </c>
      <c r="B61" s="165" t="s">
        <v>146</v>
      </c>
      <c r="C61" s="166"/>
      <c r="D61" s="167"/>
      <c r="E61" s="168"/>
    </row>
    <row r="62" spans="1:8" s="126" customFormat="1" x14ac:dyDescent="0.4">
      <c r="A62" s="169"/>
      <c r="B62" s="165" t="s">
        <v>147</v>
      </c>
      <c r="C62" s="166"/>
      <c r="D62" s="167"/>
      <c r="E62" s="168"/>
    </row>
    <row r="63" spans="1:8" s="126" customFormat="1" x14ac:dyDescent="0.4">
      <c r="A63" s="169" t="s">
        <v>198</v>
      </c>
      <c r="B63" s="165" t="s">
        <v>148</v>
      </c>
      <c r="C63" s="166"/>
      <c r="D63" s="167"/>
      <c r="E63" s="168"/>
    </row>
    <row r="64" spans="1:8" s="126" customFormat="1" x14ac:dyDescent="0.4">
      <c r="A64" s="174"/>
      <c r="B64" s="160" t="s">
        <v>0</v>
      </c>
      <c r="C64" s="161">
        <f>C65+C66+C67+C68+C69</f>
        <v>21600000</v>
      </c>
      <c r="D64" s="162">
        <f>D65+D66+D67+D68+D69</f>
        <v>12500000</v>
      </c>
      <c r="E64" s="163">
        <f>E65+E66+E67+E68+E69</f>
        <v>6500000</v>
      </c>
      <c r="G64" s="175"/>
      <c r="H64" s="175"/>
    </row>
    <row r="65" spans="1:8" s="126" customFormat="1" x14ac:dyDescent="0.4">
      <c r="A65" s="169" t="s">
        <v>199</v>
      </c>
      <c r="B65" s="165" t="s">
        <v>144</v>
      </c>
      <c r="C65" s="166"/>
      <c r="D65" s="167"/>
      <c r="E65" s="168"/>
    </row>
    <row r="66" spans="1:8" s="126" customFormat="1" x14ac:dyDescent="0.4">
      <c r="A66" s="169" t="s">
        <v>200</v>
      </c>
      <c r="B66" s="165" t="s">
        <v>194</v>
      </c>
      <c r="C66" s="166"/>
      <c r="D66" s="167"/>
      <c r="E66" s="168"/>
    </row>
    <row r="67" spans="1:8" s="126" customFormat="1" x14ac:dyDescent="0.4">
      <c r="A67" s="169" t="s">
        <v>201</v>
      </c>
      <c r="B67" s="165" t="s">
        <v>146</v>
      </c>
      <c r="C67" s="166"/>
      <c r="D67" s="167"/>
      <c r="E67" s="168"/>
    </row>
    <row r="68" spans="1:8" s="126" customFormat="1" x14ac:dyDescent="0.4">
      <c r="A68" s="169" t="s">
        <v>202</v>
      </c>
      <c r="B68" s="165" t="s">
        <v>147</v>
      </c>
      <c r="C68" s="166"/>
      <c r="D68" s="167"/>
      <c r="E68" s="168"/>
    </row>
    <row r="69" spans="1:8" s="126" customFormat="1" x14ac:dyDescent="0.4">
      <c r="A69" s="169" t="s">
        <v>203</v>
      </c>
      <c r="B69" s="165" t="s">
        <v>148</v>
      </c>
      <c r="C69" s="166">
        <v>21600000</v>
      </c>
      <c r="D69" s="167">
        <v>12500000</v>
      </c>
      <c r="E69" s="168">
        <v>6500000</v>
      </c>
      <c r="G69" s="186"/>
      <c r="H69" s="186"/>
    </row>
    <row r="70" spans="1:8" s="126" customFormat="1" x14ac:dyDescent="0.4">
      <c r="A70" s="169" t="s">
        <v>84</v>
      </c>
      <c r="B70" s="160" t="s">
        <v>58</v>
      </c>
      <c r="C70" s="161">
        <v>2178</v>
      </c>
      <c r="D70" s="162">
        <v>1500</v>
      </c>
      <c r="E70" s="163">
        <v>2000</v>
      </c>
      <c r="G70" s="186"/>
      <c r="H70" s="146"/>
    </row>
    <row r="71" spans="1:8" x14ac:dyDescent="0.4">
      <c r="A71" s="169"/>
      <c r="B71" s="160" t="s">
        <v>71</v>
      </c>
      <c r="C71" s="161">
        <f>C72+C73</f>
        <v>620905</v>
      </c>
      <c r="D71" s="162">
        <f>D72+D73</f>
        <v>480674</v>
      </c>
      <c r="E71" s="163">
        <f>E72+E73</f>
        <v>647801</v>
      </c>
      <c r="G71" s="186"/>
      <c r="H71" s="186"/>
    </row>
    <row r="72" spans="1:8" x14ac:dyDescent="0.4">
      <c r="A72" s="169" t="s">
        <v>204</v>
      </c>
      <c r="B72" s="165" t="s">
        <v>205</v>
      </c>
      <c r="C72" s="166">
        <v>620905</v>
      </c>
      <c r="D72" s="167">
        <f>500+13161279-D69-144121-10984-26000</f>
        <v>480674</v>
      </c>
      <c r="E72" s="168">
        <f>684785-10984-26000</f>
        <v>647801</v>
      </c>
      <c r="G72" s="186"/>
      <c r="H72" s="186"/>
    </row>
    <row r="73" spans="1:8" x14ac:dyDescent="0.4">
      <c r="A73" s="169">
        <v>576</v>
      </c>
      <c r="B73" s="165" t="s">
        <v>206</v>
      </c>
      <c r="C73" s="166"/>
      <c r="D73" s="167"/>
      <c r="E73" s="168"/>
      <c r="G73" s="186"/>
      <c r="H73" s="186"/>
    </row>
    <row r="74" spans="1:8" x14ac:dyDescent="0.4">
      <c r="A74" s="187"/>
      <c r="B74" s="188" t="s">
        <v>21</v>
      </c>
      <c r="C74" s="189">
        <f>C13+C41</f>
        <v>463540383</v>
      </c>
      <c r="D74" s="190">
        <f>D13+D41</f>
        <v>465537419</v>
      </c>
      <c r="E74" s="191">
        <f>E13+E41</f>
        <v>462149288</v>
      </c>
      <c r="G74" s="192"/>
      <c r="H74" s="192"/>
    </row>
    <row r="75" spans="1:8" ht="21.75" x14ac:dyDescent="0.55000000000000004">
      <c r="A75" s="193" t="s">
        <v>80</v>
      </c>
      <c r="B75" s="194"/>
      <c r="C75" s="194"/>
      <c r="D75" s="194"/>
      <c r="E75" s="195"/>
      <c r="G75" s="186"/>
      <c r="H75" s="186"/>
    </row>
    <row r="76" spans="1:8" x14ac:dyDescent="0.4">
      <c r="A76" s="196" t="s">
        <v>72</v>
      </c>
      <c r="B76" s="197"/>
      <c r="C76" s="197"/>
      <c r="D76" s="197"/>
      <c r="E76" s="198"/>
      <c r="G76" s="186"/>
      <c r="H76" s="186"/>
    </row>
    <row r="77" spans="1:8" x14ac:dyDescent="0.4">
      <c r="A77" s="154"/>
      <c r="B77" s="155" t="s">
        <v>73</v>
      </c>
      <c r="C77" s="199">
        <f>C78+C88+C92</f>
        <v>463319773</v>
      </c>
      <c r="D77" s="200">
        <f>D78+D88+D92</f>
        <v>465370869.48000002</v>
      </c>
      <c r="E77" s="201">
        <f>E78+E88+E92</f>
        <v>461976036.48000002</v>
      </c>
      <c r="G77" s="146"/>
      <c r="H77" s="146"/>
    </row>
    <row r="78" spans="1:8" s="126" customFormat="1" x14ac:dyDescent="0.4">
      <c r="A78" s="202"/>
      <c r="B78" s="203" t="s">
        <v>208</v>
      </c>
      <c r="C78" s="204">
        <f>C79+C80+C81+C82+C83+C84+C85+C86+C87</f>
        <v>463319773</v>
      </c>
      <c r="D78" s="205">
        <f>D79+D80+D81+D82+D83+D84+D85+D86+D87</f>
        <v>465370869.48000002</v>
      </c>
      <c r="E78" s="206">
        <f>E79+E80+E81+E82+E83+E84+E85+E86+E87</f>
        <v>461976036.48000002</v>
      </c>
      <c r="G78" s="146"/>
      <c r="H78" s="146"/>
    </row>
    <row r="79" spans="1:8" s="126" customFormat="1" x14ac:dyDescent="0.4">
      <c r="A79" s="170" t="s">
        <v>207</v>
      </c>
      <c r="B79" s="160" t="s">
        <v>22</v>
      </c>
      <c r="C79" s="161">
        <v>522173000</v>
      </c>
      <c r="D79" s="162">
        <f>+C79</f>
        <v>522173000</v>
      </c>
      <c r="E79" s="163">
        <f>+D79+1000000</f>
        <v>523173000</v>
      </c>
      <c r="G79" s="146"/>
      <c r="H79" s="146"/>
    </row>
    <row r="80" spans="1:8" s="126" customFormat="1" x14ac:dyDescent="0.4">
      <c r="A80" s="170">
        <v>110</v>
      </c>
      <c r="B80" s="160" t="s">
        <v>23</v>
      </c>
      <c r="C80" s="161">
        <v>6451611</v>
      </c>
      <c r="D80" s="162">
        <f>+C80</f>
        <v>6451611</v>
      </c>
      <c r="E80" s="163">
        <f>+D80</f>
        <v>6451611</v>
      </c>
      <c r="G80" s="146"/>
      <c r="H80" s="146"/>
    </row>
    <row r="81" spans="1:5" s="126" customFormat="1" x14ac:dyDescent="0.4">
      <c r="A81" s="170" t="s">
        <v>342</v>
      </c>
      <c r="B81" s="160" t="s">
        <v>24</v>
      </c>
      <c r="C81" s="161">
        <v>3092166</v>
      </c>
      <c r="D81" s="162">
        <f>468997+3080742</f>
        <v>3549739</v>
      </c>
      <c r="E81" s="163">
        <f>D81+(D85*10%)</f>
        <v>3754848.4479999999</v>
      </c>
    </row>
    <row r="82" spans="1:5" s="126" customFormat="1" x14ac:dyDescent="0.4">
      <c r="A82" s="170" t="s">
        <v>85</v>
      </c>
      <c r="B82" s="160" t="s">
        <v>25</v>
      </c>
      <c r="C82" s="161"/>
      <c r="D82" s="162"/>
      <c r="E82" s="163"/>
    </row>
    <row r="83" spans="1:5" s="126" customFormat="1" x14ac:dyDescent="0.4">
      <c r="A83" s="170" t="s">
        <v>86</v>
      </c>
      <c r="B83" s="160" t="s">
        <v>26</v>
      </c>
      <c r="C83" s="161">
        <v>-72972713</v>
      </c>
      <c r="D83" s="162">
        <v>-68854575</v>
      </c>
      <c r="E83" s="163">
        <f>D83+(D85*90%)</f>
        <v>-67008589.968000002</v>
      </c>
    </row>
    <row r="84" spans="1:5" s="126" customFormat="1" x14ac:dyDescent="0.4">
      <c r="A84" s="170">
        <v>118</v>
      </c>
      <c r="B84" s="160" t="s">
        <v>48</v>
      </c>
      <c r="C84" s="161"/>
      <c r="D84" s="162"/>
      <c r="E84" s="163"/>
    </row>
    <row r="85" spans="1:5" s="126" customFormat="1" x14ac:dyDescent="0.4">
      <c r="A85" s="170">
        <v>129</v>
      </c>
      <c r="B85" s="160" t="s">
        <v>49</v>
      </c>
      <c r="C85" s="161">
        <f>+Pyg!C61</f>
        <v>4575709</v>
      </c>
      <c r="D85" s="162">
        <f>+Pyg!D61</f>
        <v>2051094.4800000004</v>
      </c>
      <c r="E85" s="163">
        <f>+Pyg!E61</f>
        <v>-4394833</v>
      </c>
    </row>
    <row r="86" spans="1:5" s="126" customFormat="1" x14ac:dyDescent="0.4">
      <c r="A86" s="172" t="s">
        <v>87</v>
      </c>
      <c r="B86" s="160" t="s">
        <v>50</v>
      </c>
      <c r="C86" s="161"/>
      <c r="D86" s="162"/>
      <c r="E86" s="163"/>
    </row>
    <row r="87" spans="1:5" s="126" customFormat="1" x14ac:dyDescent="0.4">
      <c r="A87" s="170">
        <v>111</v>
      </c>
      <c r="B87" s="160" t="s">
        <v>51</v>
      </c>
      <c r="C87" s="161"/>
      <c r="D87" s="162"/>
      <c r="E87" s="163"/>
    </row>
    <row r="88" spans="1:5" s="126" customFormat="1" x14ac:dyDescent="0.4">
      <c r="A88" s="170" t="s">
        <v>88</v>
      </c>
      <c r="B88" s="203" t="s">
        <v>79</v>
      </c>
      <c r="C88" s="161">
        <f>C89+C90+C91</f>
        <v>0</v>
      </c>
      <c r="D88" s="162">
        <f>D89+D90+D91</f>
        <v>0</v>
      </c>
      <c r="E88" s="163">
        <f>E89+E90+E91</f>
        <v>0</v>
      </c>
    </row>
    <row r="89" spans="1:5" s="126" customFormat="1" x14ac:dyDescent="0.4">
      <c r="A89" s="169">
        <v>133</v>
      </c>
      <c r="B89" s="165" t="s">
        <v>209</v>
      </c>
      <c r="C89" s="166"/>
      <c r="D89" s="167"/>
      <c r="E89" s="168"/>
    </row>
    <row r="90" spans="1:5" s="126" customFormat="1" x14ac:dyDescent="0.4">
      <c r="A90" s="169">
        <v>1340</v>
      </c>
      <c r="B90" s="165" t="s">
        <v>210</v>
      </c>
      <c r="C90" s="166"/>
      <c r="D90" s="167"/>
      <c r="E90" s="168"/>
    </row>
    <row r="91" spans="1:5" s="126" customFormat="1" x14ac:dyDescent="0.4">
      <c r="A91" s="169">
        <v>137</v>
      </c>
      <c r="B91" s="165" t="s">
        <v>211</v>
      </c>
      <c r="C91" s="166"/>
      <c r="D91" s="167"/>
      <c r="E91" s="168"/>
    </row>
    <row r="92" spans="1:5" s="126" customFormat="1" x14ac:dyDescent="0.4">
      <c r="A92" s="170" t="s">
        <v>89</v>
      </c>
      <c r="B92" s="203" t="s">
        <v>78</v>
      </c>
      <c r="C92" s="178"/>
      <c r="D92" s="179"/>
      <c r="E92" s="180"/>
    </row>
    <row r="93" spans="1:5" x14ac:dyDescent="0.4">
      <c r="A93" s="181"/>
      <c r="B93" s="207" t="s">
        <v>74</v>
      </c>
      <c r="C93" s="156">
        <f>C94+C99+C105+C106+C107</f>
        <v>0</v>
      </c>
      <c r="D93" s="208">
        <f>D94+D99+D105+D106+D107</f>
        <v>0</v>
      </c>
      <c r="E93" s="209">
        <f>E94+E99+E105+E106+E107</f>
        <v>0</v>
      </c>
    </row>
    <row r="94" spans="1:5" s="126" customFormat="1" x14ac:dyDescent="0.4">
      <c r="A94" s="170"/>
      <c r="B94" s="160" t="s">
        <v>82</v>
      </c>
      <c r="C94" s="161">
        <f>C95+C96+C97+C98</f>
        <v>0</v>
      </c>
      <c r="D94" s="162">
        <f>D95+D96+D97+D98</f>
        <v>0</v>
      </c>
      <c r="E94" s="163">
        <f>E95+E96+E97+E98</f>
        <v>0</v>
      </c>
    </row>
    <row r="95" spans="1:5" s="126" customFormat="1" x14ac:dyDescent="0.4">
      <c r="A95" s="170">
        <v>140</v>
      </c>
      <c r="B95" s="165" t="s">
        <v>212</v>
      </c>
      <c r="C95" s="166"/>
      <c r="D95" s="167"/>
      <c r="E95" s="168"/>
    </row>
    <row r="96" spans="1:5" s="126" customFormat="1" x14ac:dyDescent="0.4">
      <c r="A96" s="170">
        <v>145</v>
      </c>
      <c r="B96" s="165" t="s">
        <v>213</v>
      </c>
      <c r="C96" s="166"/>
      <c r="D96" s="167"/>
      <c r="E96" s="168"/>
    </row>
    <row r="97" spans="1:5" s="126" customFormat="1" x14ac:dyDescent="0.4">
      <c r="A97" s="170">
        <v>146</v>
      </c>
      <c r="B97" s="165" t="s">
        <v>214</v>
      </c>
      <c r="C97" s="166"/>
      <c r="D97" s="167"/>
      <c r="E97" s="168"/>
    </row>
    <row r="98" spans="1:5" s="126" customFormat="1" x14ac:dyDescent="0.4">
      <c r="A98" s="170" t="s">
        <v>215</v>
      </c>
      <c r="B98" s="165" t="s">
        <v>216</v>
      </c>
      <c r="C98" s="166"/>
      <c r="D98" s="167"/>
      <c r="E98" s="168"/>
    </row>
    <row r="99" spans="1:5" s="126" customFormat="1" x14ac:dyDescent="0.4">
      <c r="A99" s="170"/>
      <c r="B99" s="160" t="s">
        <v>52</v>
      </c>
      <c r="C99" s="161">
        <f>C100+C101+C102+C103+C104</f>
        <v>0</v>
      </c>
      <c r="D99" s="162">
        <f>D100+D101+D102+D103+D104</f>
        <v>0</v>
      </c>
      <c r="E99" s="163">
        <f>E100+E101+E102+E103+E104</f>
        <v>0</v>
      </c>
    </row>
    <row r="100" spans="1:5" s="126" customFormat="1" x14ac:dyDescent="0.4">
      <c r="A100" s="170" t="s">
        <v>115</v>
      </c>
      <c r="B100" s="165" t="s">
        <v>217</v>
      </c>
      <c r="C100" s="166"/>
      <c r="D100" s="167"/>
      <c r="E100" s="168"/>
    </row>
    <row r="101" spans="1:5" s="126" customFormat="1" x14ac:dyDescent="0.4">
      <c r="A101" s="170" t="s">
        <v>218</v>
      </c>
      <c r="B101" s="165" t="s">
        <v>219</v>
      </c>
      <c r="C101" s="166"/>
      <c r="D101" s="167"/>
      <c r="E101" s="168"/>
    </row>
    <row r="102" spans="1:5" s="126" customFormat="1" x14ac:dyDescent="0.4">
      <c r="A102" s="170" t="s">
        <v>90</v>
      </c>
      <c r="B102" s="165" t="s">
        <v>220</v>
      </c>
      <c r="C102" s="166"/>
      <c r="D102" s="167"/>
      <c r="E102" s="168"/>
    </row>
    <row r="103" spans="1:5" s="126" customFormat="1" x14ac:dyDescent="0.4">
      <c r="A103" s="170">
        <v>176</v>
      </c>
      <c r="B103" s="165" t="s">
        <v>147</v>
      </c>
      <c r="C103" s="166"/>
      <c r="D103" s="167"/>
      <c r="E103" s="168"/>
    </row>
    <row r="104" spans="1:5" s="126" customFormat="1" ht="25.5" x14ac:dyDescent="0.4">
      <c r="A104" s="210" t="s">
        <v>221</v>
      </c>
      <c r="B104" s="165" t="s">
        <v>222</v>
      </c>
      <c r="C104" s="166"/>
      <c r="D104" s="167"/>
      <c r="E104" s="168"/>
    </row>
    <row r="105" spans="1:5" s="126" customFormat="1" ht="25.5" x14ac:dyDescent="0.4">
      <c r="A105" s="210" t="s">
        <v>116</v>
      </c>
      <c r="B105" s="160" t="s">
        <v>53</v>
      </c>
      <c r="C105" s="161"/>
      <c r="D105" s="162"/>
      <c r="E105" s="163"/>
    </row>
    <row r="106" spans="1:5" s="126" customFormat="1" x14ac:dyDescent="0.4">
      <c r="A106" s="170">
        <v>479</v>
      </c>
      <c r="B106" s="160" t="s">
        <v>54</v>
      </c>
      <c r="C106" s="166"/>
      <c r="D106" s="167"/>
      <c r="E106" s="168"/>
    </row>
    <row r="107" spans="1:5" s="214" customFormat="1" x14ac:dyDescent="0.4">
      <c r="A107" s="170">
        <v>181</v>
      </c>
      <c r="B107" s="160" t="s">
        <v>55</v>
      </c>
      <c r="C107" s="211"/>
      <c r="D107" s="212"/>
      <c r="E107" s="213"/>
    </row>
    <row r="108" spans="1:5" x14ac:dyDescent="0.4">
      <c r="A108" s="181"/>
      <c r="B108" s="207" t="s">
        <v>75</v>
      </c>
      <c r="C108" s="156">
        <f>C109+C110+C114+C120+C121+C129</f>
        <v>220610</v>
      </c>
      <c r="D108" s="208">
        <f>D109+D110+D114+D120+D121+D129</f>
        <v>166550</v>
      </c>
      <c r="E108" s="209">
        <f>E109+E110+E114+E120+E121+E129</f>
        <v>173252</v>
      </c>
    </row>
    <row r="109" spans="1:5" s="126" customFormat="1" x14ac:dyDescent="0.4">
      <c r="A109" s="172" t="s">
        <v>117</v>
      </c>
      <c r="B109" s="173" t="s">
        <v>27</v>
      </c>
      <c r="C109" s="161"/>
      <c r="D109" s="162"/>
      <c r="E109" s="163"/>
    </row>
    <row r="110" spans="1:5" s="126" customFormat="1" x14ac:dyDescent="0.4">
      <c r="A110" s="170"/>
      <c r="B110" s="173" t="s">
        <v>28</v>
      </c>
      <c r="C110" s="161">
        <f>C111+C112+C113</f>
        <v>0</v>
      </c>
      <c r="D110" s="162">
        <f>D111+D112+D113</f>
        <v>0</v>
      </c>
      <c r="E110" s="163">
        <f>E111+E112+E113</f>
        <v>0</v>
      </c>
    </row>
    <row r="111" spans="1:5" s="126" customFormat="1" x14ac:dyDescent="0.4">
      <c r="A111" s="172" t="s">
        <v>91</v>
      </c>
      <c r="B111" s="165" t="s">
        <v>223</v>
      </c>
      <c r="C111" s="166"/>
      <c r="D111" s="167"/>
      <c r="E111" s="168"/>
    </row>
    <row r="112" spans="1:5" s="126" customFormat="1" x14ac:dyDescent="0.4">
      <c r="A112" s="172" t="s">
        <v>92</v>
      </c>
      <c r="B112" s="165" t="s">
        <v>224</v>
      </c>
      <c r="C112" s="166"/>
      <c r="D112" s="167"/>
      <c r="E112" s="168"/>
    </row>
    <row r="113" spans="1:5" s="126" customFormat="1" x14ac:dyDescent="0.4">
      <c r="A113" s="170" t="s">
        <v>118</v>
      </c>
      <c r="B113" s="165" t="s">
        <v>225</v>
      </c>
      <c r="C113" s="166"/>
      <c r="D113" s="167"/>
      <c r="E113" s="168"/>
    </row>
    <row r="114" spans="1:5" s="126" customFormat="1" x14ac:dyDescent="0.4">
      <c r="A114" s="170"/>
      <c r="B114" s="160" t="s">
        <v>29</v>
      </c>
      <c r="C114" s="161">
        <f>C115+C116+C117+C118+C119</f>
        <v>3000</v>
      </c>
      <c r="D114" s="162">
        <f>D115+D116+D117+D118+D119</f>
        <v>3000</v>
      </c>
      <c r="E114" s="163">
        <f>E115+E116+E117+E118+E119</f>
        <v>3000</v>
      </c>
    </row>
    <row r="115" spans="1:5" s="126" customFormat="1" x14ac:dyDescent="0.4">
      <c r="A115" s="170" t="s">
        <v>119</v>
      </c>
      <c r="B115" s="165" t="s">
        <v>217</v>
      </c>
      <c r="C115" s="166"/>
      <c r="D115" s="167"/>
      <c r="E115" s="168"/>
    </row>
    <row r="116" spans="1:5" s="126" customFormat="1" x14ac:dyDescent="0.4">
      <c r="A116" s="170" t="s">
        <v>93</v>
      </c>
      <c r="B116" s="165" t="s">
        <v>219</v>
      </c>
      <c r="C116" s="166"/>
      <c r="D116" s="167"/>
      <c r="E116" s="168"/>
    </row>
    <row r="117" spans="1:5" s="126" customFormat="1" x14ac:dyDescent="0.4">
      <c r="A117" s="170" t="s">
        <v>226</v>
      </c>
      <c r="B117" s="165" t="s">
        <v>220</v>
      </c>
      <c r="C117" s="166"/>
      <c r="D117" s="167"/>
      <c r="E117" s="168"/>
    </row>
    <row r="118" spans="1:5" s="126" customFormat="1" x14ac:dyDescent="0.4">
      <c r="A118" s="170" t="s">
        <v>227</v>
      </c>
      <c r="B118" s="165" t="s">
        <v>147</v>
      </c>
      <c r="C118" s="166"/>
      <c r="D118" s="167"/>
      <c r="E118" s="168"/>
    </row>
    <row r="119" spans="1:5" s="126" customFormat="1" ht="51" x14ac:dyDescent="0.4">
      <c r="A119" s="210" t="s">
        <v>228</v>
      </c>
      <c r="B119" s="165" t="s">
        <v>222</v>
      </c>
      <c r="C119" s="166">
        <v>3000</v>
      </c>
      <c r="D119" s="167">
        <v>3000</v>
      </c>
      <c r="E119" s="168">
        <v>3000</v>
      </c>
    </row>
    <row r="120" spans="1:5" s="126" customFormat="1" ht="25.5" x14ac:dyDescent="0.4">
      <c r="A120" s="174" t="s">
        <v>130</v>
      </c>
      <c r="B120" s="160" t="s">
        <v>56</v>
      </c>
      <c r="C120" s="161">
        <v>0</v>
      </c>
      <c r="D120" s="162">
        <v>0</v>
      </c>
      <c r="E120" s="163">
        <v>0</v>
      </c>
    </row>
    <row r="121" spans="1:5" s="126" customFormat="1" x14ac:dyDescent="0.4">
      <c r="A121" s="215"/>
      <c r="B121" s="160" t="s">
        <v>57</v>
      </c>
      <c r="C121" s="161">
        <f>C122+C123+C124+C125+C126+C127+C128</f>
        <v>217610</v>
      </c>
      <c r="D121" s="162">
        <f>D122+D123+D124+D125+D126+D127+D128</f>
        <v>163550</v>
      </c>
      <c r="E121" s="163">
        <f>E122+E123+E124+E125+E126+E127+E128</f>
        <v>170252</v>
      </c>
    </row>
    <row r="122" spans="1:5" s="126" customFormat="1" x14ac:dyDescent="0.4">
      <c r="A122" s="170" t="s">
        <v>229</v>
      </c>
      <c r="B122" s="165" t="s">
        <v>230</v>
      </c>
      <c r="C122" s="166"/>
      <c r="D122" s="167"/>
      <c r="E122" s="168"/>
    </row>
    <row r="123" spans="1:5" s="126" customFormat="1" x14ac:dyDescent="0.4">
      <c r="A123" s="170" t="s">
        <v>231</v>
      </c>
      <c r="B123" s="165" t="s">
        <v>232</v>
      </c>
      <c r="C123" s="166"/>
      <c r="D123" s="167"/>
      <c r="E123" s="168"/>
    </row>
    <row r="124" spans="1:5" s="126" customFormat="1" x14ac:dyDescent="0.4">
      <c r="A124" s="170">
        <v>41</v>
      </c>
      <c r="B124" s="165" t="s">
        <v>233</v>
      </c>
      <c r="C124" s="166">
        <v>84393</v>
      </c>
      <c r="D124" s="167">
        <v>110000</v>
      </c>
      <c r="E124" s="168">
        <v>115000</v>
      </c>
    </row>
    <row r="125" spans="1:5" s="126" customFormat="1" x14ac:dyDescent="0.4">
      <c r="A125" s="170" t="s">
        <v>234</v>
      </c>
      <c r="B125" s="165" t="s">
        <v>235</v>
      </c>
      <c r="C125" s="166"/>
      <c r="D125" s="167"/>
      <c r="E125" s="168"/>
    </row>
    <row r="126" spans="1:5" s="126" customFormat="1" x14ac:dyDescent="0.4">
      <c r="A126" s="170">
        <v>4752</v>
      </c>
      <c r="B126" s="165" t="s">
        <v>236</v>
      </c>
      <c r="C126" s="166"/>
      <c r="D126" s="167"/>
      <c r="E126" s="168"/>
    </row>
    <row r="127" spans="1:5" s="126" customFormat="1" x14ac:dyDescent="0.4">
      <c r="A127" s="170" t="s">
        <v>237</v>
      </c>
      <c r="B127" s="165" t="s">
        <v>238</v>
      </c>
      <c r="C127" s="166">
        <v>133217</v>
      </c>
      <c r="D127" s="167">
        <f>40000+13550</f>
        <v>53550</v>
      </c>
      <c r="E127" s="168">
        <f>41000+14252</f>
        <v>55252</v>
      </c>
    </row>
    <row r="128" spans="1:5" s="126" customFormat="1" x14ac:dyDescent="0.4">
      <c r="A128" s="170">
        <v>438</v>
      </c>
      <c r="B128" s="165" t="s">
        <v>239</v>
      </c>
      <c r="C128" s="166"/>
      <c r="D128" s="167"/>
      <c r="E128" s="168"/>
    </row>
    <row r="129" spans="1:5" s="126" customFormat="1" x14ac:dyDescent="0.4">
      <c r="A129" s="170" t="s">
        <v>94</v>
      </c>
      <c r="B129" s="160" t="s">
        <v>58</v>
      </c>
      <c r="C129" s="178"/>
      <c r="D129" s="179"/>
      <c r="E129" s="180"/>
    </row>
    <row r="130" spans="1:5" ht="17.25" thickBot="1" x14ac:dyDescent="0.45">
      <c r="A130" s="216"/>
      <c r="B130" s="217" t="s">
        <v>76</v>
      </c>
      <c r="C130" s="218">
        <f>C77+C93+C108</f>
        <v>463540383</v>
      </c>
      <c r="D130" s="219">
        <f>D77+D93+D108</f>
        <v>465537419.48000002</v>
      </c>
      <c r="E130" s="220">
        <f>E77+E93+E108</f>
        <v>462149288.48000002</v>
      </c>
    </row>
    <row r="131" spans="1:5" ht="18.75" customHeight="1" x14ac:dyDescent="0.4">
      <c r="A131" s="221" t="s">
        <v>346</v>
      </c>
      <c r="B131" s="221"/>
      <c r="C131" s="221"/>
      <c r="D131" s="221"/>
      <c r="E131" s="221"/>
    </row>
    <row r="132" spans="1:5" s="126" customFormat="1" x14ac:dyDescent="0.4">
      <c r="C132" s="222"/>
      <c r="D132" s="222"/>
      <c r="E132" s="222"/>
    </row>
    <row r="133" spans="1:5" s="126" customFormat="1" x14ac:dyDescent="0.4">
      <c r="C133" s="222"/>
      <c r="D133" s="222"/>
      <c r="E133" s="222"/>
    </row>
    <row r="134" spans="1:5" s="126" customFormat="1" x14ac:dyDescent="0.4">
      <c r="C134" s="222"/>
      <c r="D134" s="222"/>
      <c r="E134" s="222"/>
    </row>
    <row r="135" spans="1:5" s="126" customFormat="1" x14ac:dyDescent="0.4">
      <c r="C135" s="222"/>
      <c r="D135" s="222"/>
      <c r="E135" s="222"/>
    </row>
    <row r="136" spans="1:5" s="126" customFormat="1" x14ac:dyDescent="0.4">
      <c r="C136" s="222"/>
      <c r="D136" s="222"/>
      <c r="E136" s="222"/>
    </row>
    <row r="137" spans="1:5" s="126" customFormat="1" x14ac:dyDescent="0.4">
      <c r="C137" s="222"/>
      <c r="D137" s="222"/>
      <c r="E137" s="222"/>
    </row>
    <row r="138" spans="1:5" s="126" customFormat="1" x14ac:dyDescent="0.4">
      <c r="C138" s="222"/>
      <c r="D138" s="222"/>
      <c r="E138" s="222"/>
    </row>
    <row r="139" spans="1:5" s="126" customFormat="1" x14ac:dyDescent="0.4">
      <c r="C139" s="222"/>
      <c r="D139" s="222"/>
      <c r="E139" s="222"/>
    </row>
    <row r="140" spans="1:5" s="126" customFormat="1" x14ac:dyDescent="0.4">
      <c r="C140" s="222"/>
      <c r="D140" s="222"/>
      <c r="E140" s="222"/>
    </row>
    <row r="141" spans="1:5" s="126" customFormat="1" x14ac:dyDescent="0.4">
      <c r="C141" s="222"/>
      <c r="D141" s="222"/>
      <c r="E141" s="222"/>
    </row>
    <row r="142" spans="1:5" s="126" customFormat="1" x14ac:dyDescent="0.4">
      <c r="C142" s="222"/>
      <c r="D142" s="222"/>
      <c r="E142" s="222"/>
    </row>
    <row r="143" spans="1:5" s="126" customFormat="1" x14ac:dyDescent="0.4">
      <c r="C143" s="222"/>
      <c r="D143" s="222"/>
      <c r="E143" s="222"/>
    </row>
    <row r="144" spans="1:5" s="126" customFormat="1" x14ac:dyDescent="0.4">
      <c r="C144" s="222"/>
      <c r="D144" s="222"/>
      <c r="E144" s="222"/>
    </row>
    <row r="145" spans="1:5" s="126" customFormat="1" x14ac:dyDescent="0.4">
      <c r="C145" s="222"/>
      <c r="D145" s="222"/>
      <c r="E145" s="222"/>
    </row>
    <row r="146" spans="1:5" x14ac:dyDescent="0.4">
      <c r="A146" s="126"/>
      <c r="B146" s="126"/>
      <c r="C146" s="222"/>
      <c r="D146" s="222"/>
      <c r="E146" s="222"/>
    </row>
    <row r="147" spans="1:5" x14ac:dyDescent="0.4">
      <c r="A147" s="126"/>
      <c r="B147" s="126"/>
      <c r="C147" s="222"/>
      <c r="D147" s="222"/>
      <c r="E147" s="222"/>
    </row>
    <row r="148" spans="1:5" x14ac:dyDescent="0.4">
      <c r="A148" s="126"/>
      <c r="B148" s="126"/>
      <c r="C148" s="222"/>
      <c r="D148" s="222"/>
      <c r="E148" s="222"/>
    </row>
    <row r="149" spans="1:5" x14ac:dyDescent="0.4">
      <c r="A149" s="126"/>
      <c r="B149" s="126"/>
      <c r="C149" s="222"/>
      <c r="D149" s="222"/>
      <c r="E149" s="222"/>
    </row>
    <row r="150" spans="1:5" x14ac:dyDescent="0.4">
      <c r="A150" s="126"/>
      <c r="B150" s="126"/>
      <c r="C150" s="222"/>
      <c r="D150" s="222"/>
      <c r="E150" s="222"/>
    </row>
    <row r="151" spans="1:5" x14ac:dyDescent="0.4">
      <c r="A151" s="126"/>
      <c r="B151" s="126"/>
      <c r="C151" s="222"/>
      <c r="D151" s="222"/>
      <c r="E151" s="222"/>
    </row>
    <row r="152" spans="1:5" x14ac:dyDescent="0.4">
      <c r="A152" s="126"/>
      <c r="B152" s="126"/>
      <c r="C152" s="222"/>
      <c r="D152" s="222"/>
      <c r="E152" s="222"/>
    </row>
    <row r="153" spans="1:5" x14ac:dyDescent="0.4">
      <c r="A153" s="126"/>
      <c r="B153" s="126"/>
      <c r="C153" s="222"/>
      <c r="D153" s="222"/>
      <c r="E153" s="222"/>
    </row>
    <row r="154" spans="1:5" x14ac:dyDescent="0.4">
      <c r="A154" s="126"/>
      <c r="B154" s="126"/>
      <c r="C154" s="222"/>
      <c r="D154" s="222"/>
      <c r="E154" s="222"/>
    </row>
    <row r="155" spans="1:5" x14ac:dyDescent="0.4">
      <c r="A155" s="126"/>
      <c r="B155" s="126"/>
      <c r="C155" s="222"/>
      <c r="D155" s="222"/>
      <c r="E155" s="222"/>
    </row>
    <row r="156" spans="1:5" x14ac:dyDescent="0.4">
      <c r="A156" s="126"/>
      <c r="B156" s="126"/>
      <c r="C156" s="222"/>
      <c r="D156" s="222"/>
      <c r="E156" s="222"/>
    </row>
    <row r="157" spans="1:5" x14ac:dyDescent="0.4">
      <c r="A157" s="126"/>
      <c r="B157" s="126"/>
      <c r="C157" s="222"/>
      <c r="D157" s="222"/>
      <c r="E157" s="222"/>
    </row>
    <row r="158" spans="1:5" x14ac:dyDescent="0.4">
      <c r="A158" s="126"/>
      <c r="B158" s="126"/>
      <c r="C158" s="222"/>
      <c r="D158" s="222"/>
      <c r="E158" s="222"/>
    </row>
    <row r="159" spans="1:5" x14ac:dyDescent="0.4">
      <c r="A159" s="126"/>
      <c r="B159" s="126"/>
      <c r="C159" s="222"/>
      <c r="D159" s="222"/>
      <c r="E159" s="222"/>
    </row>
    <row r="160" spans="1:5" x14ac:dyDescent="0.4">
      <c r="A160" s="126"/>
      <c r="B160" s="126"/>
      <c r="C160" s="222"/>
      <c r="D160" s="222"/>
      <c r="E160" s="222"/>
    </row>
    <row r="161" spans="1:5" x14ac:dyDescent="0.4">
      <c r="A161" s="126"/>
      <c r="B161" s="126"/>
      <c r="C161" s="222"/>
      <c r="D161" s="222"/>
      <c r="E161" s="222"/>
    </row>
    <row r="162" spans="1:5" x14ac:dyDescent="0.4">
      <c r="A162" s="126"/>
      <c r="B162" s="126"/>
      <c r="C162" s="222"/>
      <c r="D162" s="222"/>
      <c r="E162" s="222"/>
    </row>
    <row r="163" spans="1:5" x14ac:dyDescent="0.4">
      <c r="A163" s="126"/>
      <c r="B163" s="126"/>
      <c r="C163" s="222"/>
      <c r="D163" s="222"/>
      <c r="E163" s="222"/>
    </row>
    <row r="164" spans="1:5" x14ac:dyDescent="0.4">
      <c r="A164" s="126"/>
      <c r="B164" s="126"/>
      <c r="C164" s="222"/>
      <c r="D164" s="222"/>
      <c r="E164" s="222"/>
    </row>
    <row r="165" spans="1:5" x14ac:dyDescent="0.4">
      <c r="A165" s="126"/>
      <c r="B165" s="126"/>
      <c r="C165" s="222"/>
      <c r="D165" s="222"/>
      <c r="E165" s="222"/>
    </row>
    <row r="166" spans="1:5" x14ac:dyDescent="0.4">
      <c r="A166" s="126"/>
      <c r="B166" s="126"/>
      <c r="C166" s="222"/>
      <c r="D166" s="222"/>
      <c r="E166" s="222"/>
    </row>
    <row r="167" spans="1:5" x14ac:dyDescent="0.4">
      <c r="A167" s="126"/>
      <c r="B167" s="126"/>
      <c r="C167" s="222"/>
      <c r="D167" s="222"/>
      <c r="E167" s="222"/>
    </row>
    <row r="168" spans="1:5" x14ac:dyDescent="0.4">
      <c r="A168" s="126"/>
      <c r="B168" s="126"/>
      <c r="C168" s="222"/>
      <c r="D168" s="222"/>
      <c r="E168" s="222"/>
    </row>
    <row r="169" spans="1:5" x14ac:dyDescent="0.4">
      <c r="A169" s="126"/>
      <c r="B169" s="126"/>
      <c r="C169" s="222"/>
      <c r="D169" s="222"/>
      <c r="E169" s="222"/>
    </row>
    <row r="170" spans="1:5" x14ac:dyDescent="0.4">
      <c r="A170" s="126"/>
      <c r="B170" s="126"/>
      <c r="C170" s="222"/>
      <c r="D170" s="222"/>
      <c r="E170" s="222"/>
    </row>
    <row r="171" spans="1:5" x14ac:dyDescent="0.4">
      <c r="A171" s="126"/>
      <c r="B171" s="126"/>
      <c r="C171" s="222"/>
      <c r="D171" s="222"/>
      <c r="E171" s="222"/>
    </row>
    <row r="172" spans="1:5" x14ac:dyDescent="0.4">
      <c r="A172" s="126"/>
      <c r="B172" s="126"/>
      <c r="C172" s="222"/>
      <c r="D172" s="222"/>
      <c r="E172" s="222"/>
    </row>
    <row r="173" spans="1:5" x14ac:dyDescent="0.4">
      <c r="A173" s="126"/>
      <c r="B173" s="126"/>
      <c r="C173" s="222"/>
      <c r="D173" s="222"/>
      <c r="E173" s="222"/>
    </row>
    <row r="174" spans="1:5" x14ac:dyDescent="0.4">
      <c r="A174" s="126"/>
      <c r="B174" s="126"/>
      <c r="C174" s="222"/>
      <c r="D174" s="222"/>
      <c r="E174" s="222"/>
    </row>
    <row r="175" spans="1:5" x14ac:dyDescent="0.4">
      <c r="A175" s="126"/>
      <c r="B175" s="126"/>
      <c r="C175" s="222"/>
      <c r="D175" s="222"/>
      <c r="E175" s="222"/>
    </row>
    <row r="176" spans="1:5" x14ac:dyDescent="0.4">
      <c r="A176" s="126"/>
      <c r="B176" s="126"/>
      <c r="C176" s="222"/>
      <c r="D176" s="222"/>
      <c r="E176" s="222"/>
    </row>
    <row r="177" spans="1:5" x14ac:dyDescent="0.4">
      <c r="A177" s="126"/>
      <c r="B177" s="126"/>
      <c r="C177" s="222"/>
      <c r="D177" s="222"/>
      <c r="E177" s="222"/>
    </row>
    <row r="178" spans="1:5" x14ac:dyDescent="0.4">
      <c r="A178" s="126"/>
      <c r="B178" s="126"/>
      <c r="C178" s="222"/>
      <c r="D178" s="222"/>
      <c r="E178" s="222"/>
    </row>
    <row r="179" spans="1:5" x14ac:dyDescent="0.4">
      <c r="A179" s="126"/>
      <c r="B179" s="126"/>
      <c r="C179" s="222"/>
      <c r="D179" s="222"/>
      <c r="E179" s="222"/>
    </row>
    <row r="180" spans="1:5" x14ac:dyDescent="0.4">
      <c r="A180" s="126"/>
      <c r="B180" s="126"/>
      <c r="C180" s="222"/>
      <c r="D180" s="222"/>
      <c r="E180" s="222"/>
    </row>
    <row r="181" spans="1:5" x14ac:dyDescent="0.4">
      <c r="A181" s="126"/>
      <c r="B181" s="126"/>
      <c r="C181" s="222"/>
      <c r="D181" s="222"/>
      <c r="E181" s="222"/>
    </row>
    <row r="182" spans="1:5" x14ac:dyDescent="0.4">
      <c r="A182" s="126"/>
      <c r="B182" s="126"/>
      <c r="C182" s="222"/>
      <c r="D182" s="222"/>
      <c r="E182" s="222"/>
    </row>
    <row r="183" spans="1:5" x14ac:dyDescent="0.4">
      <c r="A183" s="126"/>
      <c r="B183" s="126"/>
      <c r="C183" s="222"/>
      <c r="D183" s="222"/>
      <c r="E183" s="222"/>
    </row>
    <row r="184" spans="1:5" x14ac:dyDescent="0.4">
      <c r="A184" s="126"/>
      <c r="B184" s="126"/>
      <c r="C184" s="222"/>
      <c r="D184" s="222"/>
      <c r="E184" s="222"/>
    </row>
    <row r="185" spans="1:5" x14ac:dyDescent="0.4">
      <c r="A185" s="126"/>
      <c r="B185" s="126"/>
      <c r="C185" s="222"/>
      <c r="D185" s="222"/>
      <c r="E185" s="222"/>
    </row>
    <row r="186" spans="1:5" x14ac:dyDescent="0.4">
      <c r="A186" s="126"/>
      <c r="B186" s="126"/>
      <c r="C186" s="222"/>
      <c r="D186" s="222"/>
      <c r="E186" s="222"/>
    </row>
    <row r="187" spans="1:5" x14ac:dyDescent="0.4">
      <c r="A187" s="126"/>
      <c r="B187" s="126"/>
      <c r="C187" s="222"/>
      <c r="D187" s="222"/>
      <c r="E187" s="222"/>
    </row>
    <row r="188" spans="1:5" x14ac:dyDescent="0.4">
      <c r="A188" s="126"/>
      <c r="B188" s="126"/>
      <c r="C188" s="222"/>
      <c r="D188" s="222"/>
      <c r="E188" s="222"/>
    </row>
    <row r="189" spans="1:5" x14ac:dyDescent="0.4">
      <c r="A189" s="126"/>
      <c r="B189" s="126"/>
      <c r="C189" s="222"/>
      <c r="D189" s="222"/>
      <c r="E189" s="222"/>
    </row>
    <row r="190" spans="1:5" x14ac:dyDescent="0.4">
      <c r="A190" s="126"/>
      <c r="B190" s="126"/>
      <c r="C190" s="222"/>
      <c r="D190" s="222"/>
      <c r="E190" s="222"/>
    </row>
    <row r="191" spans="1:5" x14ac:dyDescent="0.4">
      <c r="A191" s="126"/>
      <c r="B191" s="126"/>
      <c r="C191" s="222"/>
      <c r="D191" s="222"/>
      <c r="E191" s="222"/>
    </row>
    <row r="192" spans="1:5" x14ac:dyDescent="0.4">
      <c r="A192" s="126"/>
      <c r="B192" s="126"/>
      <c r="C192" s="222"/>
      <c r="D192" s="222"/>
      <c r="E192" s="222"/>
    </row>
    <row r="193" spans="1:5" x14ac:dyDescent="0.4">
      <c r="A193" s="126"/>
      <c r="B193" s="126"/>
      <c r="C193" s="222"/>
      <c r="D193" s="222"/>
      <c r="E193" s="222"/>
    </row>
    <row r="194" spans="1:5" x14ac:dyDescent="0.4">
      <c r="A194" s="126"/>
      <c r="B194" s="126"/>
      <c r="C194" s="222"/>
      <c r="D194" s="222"/>
      <c r="E194" s="222"/>
    </row>
    <row r="195" spans="1:5" x14ac:dyDescent="0.4">
      <c r="A195" s="126"/>
      <c r="B195" s="126"/>
      <c r="C195" s="222"/>
      <c r="D195" s="222"/>
      <c r="E195" s="222"/>
    </row>
    <row r="196" spans="1:5" x14ac:dyDescent="0.4">
      <c r="A196" s="126"/>
      <c r="B196" s="126"/>
      <c r="C196" s="222"/>
      <c r="D196" s="222"/>
      <c r="E196" s="222"/>
    </row>
    <row r="197" spans="1:5" x14ac:dyDescent="0.4">
      <c r="A197" s="126"/>
      <c r="B197" s="126"/>
      <c r="C197" s="222"/>
      <c r="D197" s="222"/>
      <c r="E197" s="222"/>
    </row>
    <row r="198" spans="1:5" x14ac:dyDescent="0.4">
      <c r="A198" s="126"/>
      <c r="B198" s="126"/>
      <c r="C198" s="222"/>
      <c r="D198" s="222"/>
      <c r="E198" s="222"/>
    </row>
    <row r="199" spans="1:5" x14ac:dyDescent="0.4">
      <c r="A199" s="126"/>
      <c r="B199" s="126"/>
      <c r="C199" s="222"/>
      <c r="D199" s="222"/>
      <c r="E199" s="222"/>
    </row>
    <row r="200" spans="1:5" x14ac:dyDescent="0.4">
      <c r="A200" s="126"/>
      <c r="B200" s="126"/>
      <c r="C200" s="222"/>
      <c r="D200" s="222"/>
      <c r="E200" s="222"/>
    </row>
    <row r="201" spans="1:5" x14ac:dyDescent="0.4">
      <c r="A201" s="126"/>
      <c r="B201" s="126"/>
      <c r="C201" s="222"/>
      <c r="D201" s="222"/>
      <c r="E201" s="222"/>
    </row>
    <row r="202" spans="1:5" x14ac:dyDescent="0.4">
      <c r="A202" s="126"/>
      <c r="B202" s="126"/>
      <c r="C202" s="222"/>
      <c r="D202" s="222"/>
      <c r="E202" s="222"/>
    </row>
    <row r="203" spans="1:5" x14ac:dyDescent="0.4">
      <c r="A203" s="126"/>
      <c r="B203" s="126"/>
      <c r="C203" s="222"/>
      <c r="D203" s="222"/>
      <c r="E203" s="222"/>
    </row>
    <row r="204" spans="1:5" x14ac:dyDescent="0.4">
      <c r="A204" s="126"/>
      <c r="B204" s="126"/>
      <c r="C204" s="222"/>
      <c r="D204" s="222"/>
      <c r="E204" s="222"/>
    </row>
    <row r="205" spans="1:5" x14ac:dyDescent="0.4">
      <c r="A205" s="126"/>
      <c r="B205" s="126"/>
      <c r="C205" s="222"/>
      <c r="D205" s="222"/>
      <c r="E205" s="222"/>
    </row>
    <row r="206" spans="1:5" x14ac:dyDescent="0.4">
      <c r="A206" s="126"/>
      <c r="B206" s="126"/>
      <c r="C206" s="222"/>
      <c r="D206" s="222"/>
      <c r="E206" s="222"/>
    </row>
    <row r="207" spans="1:5" x14ac:dyDescent="0.4">
      <c r="A207" s="126"/>
      <c r="B207" s="126"/>
      <c r="C207" s="222"/>
      <c r="D207" s="222"/>
      <c r="E207" s="222"/>
    </row>
    <row r="208" spans="1:5" x14ac:dyDescent="0.4">
      <c r="A208" s="126"/>
      <c r="B208" s="126"/>
      <c r="C208" s="222"/>
      <c r="D208" s="222"/>
      <c r="E208" s="222"/>
    </row>
    <row r="209" spans="1:5" x14ac:dyDescent="0.4">
      <c r="A209" s="126"/>
      <c r="B209" s="126"/>
      <c r="C209" s="222"/>
      <c r="D209" s="222"/>
      <c r="E209" s="222"/>
    </row>
    <row r="210" spans="1:5" x14ac:dyDescent="0.4">
      <c r="A210" s="126"/>
      <c r="B210" s="126"/>
      <c r="C210" s="222"/>
      <c r="D210" s="222"/>
      <c r="E210" s="222"/>
    </row>
    <row r="211" spans="1:5" x14ac:dyDescent="0.4">
      <c r="A211" s="126"/>
      <c r="B211" s="126"/>
      <c r="C211" s="222"/>
      <c r="D211" s="222"/>
      <c r="E211" s="222"/>
    </row>
    <row r="212" spans="1:5" x14ac:dyDescent="0.4">
      <c r="A212" s="126"/>
      <c r="B212" s="126"/>
      <c r="C212" s="222"/>
      <c r="D212" s="222"/>
      <c r="E212" s="222"/>
    </row>
    <row r="213" spans="1:5" x14ac:dyDescent="0.4">
      <c r="A213" s="126"/>
      <c r="B213" s="126"/>
      <c r="C213" s="222"/>
      <c r="D213" s="222"/>
      <c r="E213" s="222"/>
    </row>
    <row r="214" spans="1:5" x14ac:dyDescent="0.4">
      <c r="A214" s="126"/>
      <c r="B214" s="126"/>
      <c r="C214" s="222"/>
      <c r="D214" s="222"/>
      <c r="E214" s="222"/>
    </row>
    <row r="215" spans="1:5" x14ac:dyDescent="0.4">
      <c r="A215" s="126"/>
      <c r="B215" s="126"/>
      <c r="C215" s="222"/>
      <c r="D215" s="222"/>
      <c r="E215" s="222"/>
    </row>
    <row r="216" spans="1:5" x14ac:dyDescent="0.4">
      <c r="A216" s="126"/>
      <c r="B216" s="126"/>
      <c r="C216" s="222"/>
      <c r="D216" s="222"/>
      <c r="E216" s="222"/>
    </row>
    <row r="217" spans="1:5" x14ac:dyDescent="0.4">
      <c r="A217" s="126"/>
      <c r="B217" s="126"/>
      <c r="C217" s="222"/>
      <c r="D217" s="222"/>
      <c r="E217" s="222"/>
    </row>
    <row r="218" spans="1:5" x14ac:dyDescent="0.4">
      <c r="A218" s="126"/>
      <c r="B218" s="126"/>
      <c r="C218" s="222"/>
      <c r="D218" s="222"/>
      <c r="E218" s="222"/>
    </row>
    <row r="219" spans="1:5" x14ac:dyDescent="0.4">
      <c r="A219" s="126"/>
      <c r="B219" s="126"/>
      <c r="C219" s="222"/>
      <c r="D219" s="222"/>
      <c r="E219" s="222"/>
    </row>
    <row r="220" spans="1:5" x14ac:dyDescent="0.4">
      <c r="A220" s="126"/>
      <c r="B220" s="126"/>
      <c r="C220" s="222"/>
      <c r="D220" s="222"/>
      <c r="E220" s="222"/>
    </row>
    <row r="221" spans="1:5" x14ac:dyDescent="0.4">
      <c r="A221" s="126"/>
      <c r="B221" s="126"/>
      <c r="C221" s="222"/>
      <c r="D221" s="222"/>
      <c r="E221" s="222"/>
    </row>
    <row r="222" spans="1:5" x14ac:dyDescent="0.4">
      <c r="A222" s="126"/>
      <c r="B222" s="126"/>
      <c r="C222" s="222"/>
      <c r="D222" s="222"/>
      <c r="E222" s="222"/>
    </row>
    <row r="223" spans="1:5" x14ac:dyDescent="0.4">
      <c r="A223" s="126"/>
      <c r="B223" s="126"/>
      <c r="C223" s="222"/>
      <c r="D223" s="222"/>
      <c r="E223" s="222"/>
    </row>
    <row r="224" spans="1:5" x14ac:dyDescent="0.4">
      <c r="A224" s="126"/>
      <c r="B224" s="126"/>
      <c r="C224" s="222"/>
      <c r="D224" s="222"/>
      <c r="E224" s="222"/>
    </row>
    <row r="225" spans="1:5" x14ac:dyDescent="0.4">
      <c r="A225" s="126"/>
      <c r="B225" s="126"/>
      <c r="C225" s="222"/>
      <c r="D225" s="222"/>
      <c r="E225" s="222"/>
    </row>
    <row r="226" spans="1:5" x14ac:dyDescent="0.4">
      <c r="A226" s="126"/>
      <c r="B226" s="126"/>
      <c r="C226" s="222"/>
      <c r="D226" s="222"/>
      <c r="E226" s="222"/>
    </row>
    <row r="227" spans="1:5" x14ac:dyDescent="0.4">
      <c r="A227" s="126"/>
      <c r="B227" s="126"/>
      <c r="C227" s="222"/>
      <c r="D227" s="222"/>
      <c r="E227" s="222"/>
    </row>
    <row r="228" spans="1:5" x14ac:dyDescent="0.4">
      <c r="A228" s="126"/>
      <c r="B228" s="126"/>
      <c r="C228" s="222"/>
      <c r="D228" s="222"/>
      <c r="E228" s="222"/>
    </row>
    <row r="229" spans="1:5" x14ac:dyDescent="0.4">
      <c r="A229" s="126"/>
      <c r="B229" s="126"/>
      <c r="C229" s="222"/>
      <c r="D229" s="222"/>
      <c r="E229" s="222"/>
    </row>
    <row r="230" spans="1:5" x14ac:dyDescent="0.4">
      <c r="A230" s="126"/>
      <c r="B230" s="126"/>
      <c r="C230" s="222"/>
      <c r="D230" s="222"/>
      <c r="E230" s="222"/>
    </row>
    <row r="231" spans="1:5" x14ac:dyDescent="0.4">
      <c r="A231" s="126"/>
      <c r="B231" s="126"/>
      <c r="C231" s="222"/>
      <c r="D231" s="222"/>
      <c r="E231" s="222"/>
    </row>
    <row r="232" spans="1:5" x14ac:dyDescent="0.4">
      <c r="A232" s="126"/>
      <c r="B232" s="126"/>
      <c r="C232" s="222"/>
      <c r="D232" s="222"/>
      <c r="E232" s="222"/>
    </row>
    <row r="233" spans="1:5" x14ac:dyDescent="0.4">
      <c r="A233" s="126"/>
      <c r="B233" s="126"/>
      <c r="C233" s="222"/>
      <c r="D233" s="222"/>
      <c r="E233" s="222"/>
    </row>
    <row r="234" spans="1:5" x14ac:dyDescent="0.4">
      <c r="A234" s="126"/>
      <c r="B234" s="126"/>
      <c r="C234" s="222"/>
      <c r="D234" s="222"/>
      <c r="E234" s="222"/>
    </row>
    <row r="235" spans="1:5" x14ac:dyDescent="0.4">
      <c r="A235" s="126"/>
      <c r="B235" s="126"/>
      <c r="C235" s="222"/>
      <c r="D235" s="222"/>
      <c r="E235" s="222"/>
    </row>
    <row r="236" spans="1:5" x14ac:dyDescent="0.4">
      <c r="A236" s="126"/>
      <c r="B236" s="126"/>
      <c r="C236" s="222"/>
      <c r="D236" s="222"/>
      <c r="E236" s="222"/>
    </row>
    <row r="237" spans="1:5" x14ac:dyDescent="0.4">
      <c r="A237" s="126"/>
      <c r="B237" s="126"/>
      <c r="C237" s="222"/>
      <c r="D237" s="222"/>
      <c r="E237" s="222"/>
    </row>
    <row r="238" spans="1:5" x14ac:dyDescent="0.4">
      <c r="A238" s="126"/>
      <c r="B238" s="126"/>
      <c r="C238" s="222"/>
      <c r="D238" s="222"/>
      <c r="E238" s="222"/>
    </row>
    <row r="239" spans="1:5" x14ac:dyDescent="0.4">
      <c r="A239" s="126"/>
      <c r="B239" s="126"/>
      <c r="C239" s="222"/>
      <c r="D239" s="222"/>
      <c r="E239" s="222"/>
    </row>
    <row r="240" spans="1:5" x14ac:dyDescent="0.4">
      <c r="A240" s="126"/>
      <c r="B240" s="126"/>
      <c r="C240" s="222"/>
      <c r="D240" s="222"/>
      <c r="E240" s="222"/>
    </row>
    <row r="241" spans="1:5" x14ac:dyDescent="0.4">
      <c r="A241" s="126"/>
      <c r="B241" s="126"/>
      <c r="C241" s="222"/>
      <c r="D241" s="222"/>
      <c r="E241" s="222"/>
    </row>
    <row r="242" spans="1:5" x14ac:dyDescent="0.4">
      <c r="A242" s="126"/>
      <c r="B242" s="126"/>
      <c r="C242" s="222"/>
      <c r="D242" s="222"/>
      <c r="E242" s="222"/>
    </row>
    <row r="243" spans="1:5" x14ac:dyDescent="0.4">
      <c r="A243" s="126"/>
      <c r="B243" s="126"/>
      <c r="C243" s="222"/>
      <c r="D243" s="222"/>
      <c r="E243" s="222"/>
    </row>
    <row r="244" spans="1:5" x14ac:dyDescent="0.4">
      <c r="A244" s="126"/>
      <c r="B244" s="126"/>
      <c r="C244" s="222"/>
      <c r="D244" s="222"/>
      <c r="E244" s="222"/>
    </row>
    <row r="245" spans="1:5" x14ac:dyDescent="0.4">
      <c r="A245" s="126"/>
      <c r="B245" s="126"/>
      <c r="C245" s="222"/>
      <c r="D245" s="222"/>
      <c r="E245" s="222"/>
    </row>
    <row r="246" spans="1:5" x14ac:dyDescent="0.4">
      <c r="A246" s="126"/>
      <c r="B246" s="126"/>
      <c r="C246" s="222"/>
      <c r="D246" s="222"/>
      <c r="E246" s="222"/>
    </row>
    <row r="247" spans="1:5" x14ac:dyDescent="0.4">
      <c r="A247" s="126"/>
      <c r="B247" s="126"/>
      <c r="C247" s="222"/>
      <c r="D247" s="222"/>
      <c r="E247" s="222"/>
    </row>
    <row r="248" spans="1:5" x14ac:dyDescent="0.4">
      <c r="A248" s="126"/>
      <c r="B248" s="126"/>
      <c r="C248" s="222"/>
      <c r="D248" s="222"/>
      <c r="E248" s="222"/>
    </row>
    <row r="249" spans="1:5" x14ac:dyDescent="0.4">
      <c r="A249" s="126"/>
      <c r="B249" s="126"/>
      <c r="C249" s="222"/>
      <c r="D249" s="222"/>
      <c r="E249" s="222"/>
    </row>
    <row r="250" spans="1:5" x14ac:dyDescent="0.4">
      <c r="A250" s="126"/>
      <c r="B250" s="126"/>
      <c r="C250" s="222"/>
      <c r="D250" s="222"/>
      <c r="E250" s="222"/>
    </row>
    <row r="251" spans="1:5" x14ac:dyDescent="0.4">
      <c r="A251" s="126"/>
      <c r="B251" s="126"/>
      <c r="C251" s="222"/>
      <c r="D251" s="222"/>
      <c r="E251" s="222"/>
    </row>
    <row r="252" spans="1:5" x14ac:dyDescent="0.4">
      <c r="A252" s="126"/>
      <c r="B252" s="126"/>
      <c r="C252" s="222"/>
      <c r="D252" s="222"/>
      <c r="E252" s="222"/>
    </row>
    <row r="253" spans="1:5" x14ac:dyDescent="0.4">
      <c r="A253" s="126"/>
      <c r="B253" s="126"/>
      <c r="C253" s="222"/>
      <c r="D253" s="222"/>
      <c r="E253" s="222"/>
    </row>
    <row r="254" spans="1:5" x14ac:dyDescent="0.4">
      <c r="A254" s="126"/>
      <c r="B254" s="126"/>
      <c r="C254" s="222"/>
      <c r="D254" s="222"/>
      <c r="E254" s="222"/>
    </row>
    <row r="255" spans="1:5" x14ac:dyDescent="0.4">
      <c r="A255" s="126"/>
      <c r="B255" s="126"/>
      <c r="C255" s="222"/>
      <c r="D255" s="222"/>
      <c r="E255" s="222"/>
    </row>
    <row r="256" spans="1:5" x14ac:dyDescent="0.4">
      <c r="A256" s="126"/>
      <c r="B256" s="126"/>
      <c r="C256" s="222"/>
      <c r="D256" s="222"/>
      <c r="E256" s="222"/>
    </row>
    <row r="257" spans="1:5" x14ac:dyDescent="0.4">
      <c r="A257" s="126"/>
      <c r="B257" s="126"/>
      <c r="C257" s="222"/>
      <c r="D257" s="222"/>
      <c r="E257" s="222"/>
    </row>
    <row r="258" spans="1:5" x14ac:dyDescent="0.4">
      <c r="A258" s="126"/>
      <c r="B258" s="126"/>
      <c r="C258" s="222"/>
      <c r="D258" s="222"/>
      <c r="E258" s="222"/>
    </row>
    <row r="259" spans="1:5" x14ac:dyDescent="0.4">
      <c r="A259" s="126"/>
      <c r="B259" s="126"/>
      <c r="C259" s="222"/>
      <c r="D259" s="222"/>
      <c r="E259" s="222"/>
    </row>
    <row r="260" spans="1:5" x14ac:dyDescent="0.4">
      <c r="A260" s="126"/>
      <c r="B260" s="126"/>
      <c r="C260" s="222"/>
      <c r="D260" s="222"/>
      <c r="E260" s="222"/>
    </row>
    <row r="261" spans="1:5" x14ac:dyDescent="0.4">
      <c r="A261" s="126"/>
      <c r="B261" s="126"/>
      <c r="C261" s="222"/>
      <c r="D261" s="222"/>
      <c r="E261" s="222"/>
    </row>
    <row r="262" spans="1:5" x14ac:dyDescent="0.4">
      <c r="A262" s="126"/>
      <c r="B262" s="126"/>
      <c r="C262" s="222"/>
      <c r="D262" s="222"/>
      <c r="E262" s="222"/>
    </row>
    <row r="263" spans="1:5" x14ac:dyDescent="0.4">
      <c r="A263" s="126"/>
      <c r="B263" s="126"/>
      <c r="C263" s="222"/>
      <c r="D263" s="222"/>
      <c r="E263" s="222"/>
    </row>
    <row r="264" spans="1:5" x14ac:dyDescent="0.4">
      <c r="A264" s="126"/>
      <c r="B264" s="126"/>
      <c r="C264" s="222"/>
      <c r="D264" s="222"/>
      <c r="E264" s="222"/>
    </row>
    <row r="265" spans="1:5" x14ac:dyDescent="0.4">
      <c r="A265" s="126"/>
      <c r="B265" s="126"/>
      <c r="C265" s="222"/>
      <c r="D265" s="222"/>
      <c r="E265" s="222"/>
    </row>
    <row r="266" spans="1:5" x14ac:dyDescent="0.4">
      <c r="A266" s="126"/>
      <c r="B266" s="126"/>
      <c r="C266" s="222"/>
      <c r="D266" s="222"/>
      <c r="E266" s="222"/>
    </row>
    <row r="267" spans="1:5" x14ac:dyDescent="0.4">
      <c r="A267" s="126"/>
      <c r="B267" s="126"/>
      <c r="C267" s="222"/>
      <c r="D267" s="222"/>
      <c r="E267" s="222"/>
    </row>
    <row r="268" spans="1:5" x14ac:dyDescent="0.4">
      <c r="A268" s="126"/>
      <c r="B268" s="126"/>
      <c r="C268" s="222"/>
      <c r="D268" s="222"/>
      <c r="E268" s="222"/>
    </row>
    <row r="269" spans="1:5" x14ac:dyDescent="0.4">
      <c r="A269" s="126"/>
      <c r="B269" s="126"/>
      <c r="C269" s="222"/>
      <c r="D269" s="222"/>
      <c r="E269" s="222"/>
    </row>
    <row r="270" spans="1:5" x14ac:dyDescent="0.4">
      <c r="A270" s="126"/>
      <c r="B270" s="126"/>
      <c r="C270" s="222"/>
      <c r="D270" s="222"/>
      <c r="E270" s="222"/>
    </row>
    <row r="271" spans="1:5" x14ac:dyDescent="0.4">
      <c r="A271" s="126"/>
      <c r="B271" s="126"/>
      <c r="C271" s="222"/>
      <c r="D271" s="222"/>
      <c r="E271" s="222"/>
    </row>
    <row r="272" spans="1:5" x14ac:dyDescent="0.4">
      <c r="A272" s="126"/>
      <c r="B272" s="126"/>
      <c r="C272" s="222"/>
      <c r="D272" s="222"/>
      <c r="E272" s="222"/>
    </row>
    <row r="273" spans="1:5" x14ac:dyDescent="0.4">
      <c r="A273" s="126"/>
      <c r="B273" s="126"/>
      <c r="C273" s="222"/>
      <c r="D273" s="222"/>
      <c r="E273" s="222"/>
    </row>
    <row r="274" spans="1:5" x14ac:dyDescent="0.4">
      <c r="A274" s="126"/>
      <c r="B274" s="126"/>
      <c r="C274" s="222"/>
      <c r="D274" s="222"/>
      <c r="E274" s="222"/>
    </row>
    <row r="275" spans="1:5" x14ac:dyDescent="0.4">
      <c r="A275" s="126"/>
      <c r="B275" s="126"/>
      <c r="C275" s="222"/>
      <c r="D275" s="222"/>
      <c r="E275" s="222"/>
    </row>
    <row r="276" spans="1:5" x14ac:dyDescent="0.4">
      <c r="A276" s="126"/>
      <c r="B276" s="126"/>
      <c r="C276" s="222"/>
      <c r="D276" s="222"/>
      <c r="E276" s="222"/>
    </row>
    <row r="277" spans="1:5" x14ac:dyDescent="0.4">
      <c r="A277" s="126"/>
      <c r="B277" s="126"/>
      <c r="C277" s="222"/>
      <c r="D277" s="222"/>
      <c r="E277" s="222"/>
    </row>
    <row r="278" spans="1:5" x14ac:dyDescent="0.4">
      <c r="A278" s="126"/>
      <c r="B278" s="126"/>
      <c r="C278" s="222"/>
      <c r="D278" s="222"/>
      <c r="E278" s="222"/>
    </row>
    <row r="279" spans="1:5" x14ac:dyDescent="0.4">
      <c r="A279" s="126"/>
      <c r="B279" s="126"/>
      <c r="C279" s="222"/>
      <c r="D279" s="222"/>
      <c r="E279" s="222"/>
    </row>
    <row r="280" spans="1:5" x14ac:dyDescent="0.4">
      <c r="A280" s="126"/>
      <c r="B280" s="126"/>
      <c r="C280" s="222"/>
      <c r="D280" s="222"/>
      <c r="E280" s="222"/>
    </row>
    <row r="281" spans="1:5" x14ac:dyDescent="0.4">
      <c r="A281" s="126"/>
      <c r="B281" s="126"/>
      <c r="C281" s="222"/>
      <c r="D281" s="222"/>
      <c r="E281" s="222"/>
    </row>
    <row r="282" spans="1:5" x14ac:dyDescent="0.4">
      <c r="A282" s="126"/>
      <c r="B282" s="126"/>
      <c r="C282" s="222"/>
      <c r="D282" s="222"/>
      <c r="E282" s="222"/>
    </row>
    <row r="283" spans="1:5" x14ac:dyDescent="0.4">
      <c r="A283" s="126"/>
      <c r="B283" s="126"/>
      <c r="C283" s="222"/>
      <c r="D283" s="222"/>
      <c r="E283" s="222"/>
    </row>
    <row r="284" spans="1:5" x14ac:dyDescent="0.4">
      <c r="A284" s="126"/>
      <c r="B284" s="126"/>
      <c r="C284" s="222"/>
      <c r="D284" s="222"/>
      <c r="E284" s="222"/>
    </row>
    <row r="285" spans="1:5" x14ac:dyDescent="0.4">
      <c r="A285" s="126"/>
      <c r="B285" s="126"/>
      <c r="C285" s="222"/>
      <c r="D285" s="222"/>
      <c r="E285" s="222"/>
    </row>
    <row r="286" spans="1:5" x14ac:dyDescent="0.4">
      <c r="A286" s="126"/>
      <c r="B286" s="126"/>
      <c r="C286" s="222"/>
      <c r="D286" s="222"/>
      <c r="E286" s="222"/>
    </row>
    <row r="287" spans="1:5" x14ac:dyDescent="0.4">
      <c r="A287" s="126"/>
      <c r="B287" s="126"/>
      <c r="C287" s="222"/>
      <c r="D287" s="222"/>
      <c r="E287" s="222"/>
    </row>
    <row r="288" spans="1:5" x14ac:dyDescent="0.4">
      <c r="A288" s="126"/>
      <c r="B288" s="126"/>
      <c r="C288" s="222"/>
      <c r="D288" s="222"/>
      <c r="E288" s="222"/>
    </row>
    <row r="289" spans="1:5" x14ac:dyDescent="0.4">
      <c r="A289" s="126"/>
      <c r="B289" s="126"/>
      <c r="C289" s="222"/>
      <c r="D289" s="222"/>
      <c r="E289" s="222"/>
    </row>
    <row r="290" spans="1:5" x14ac:dyDescent="0.4">
      <c r="A290" s="126"/>
      <c r="B290" s="126"/>
      <c r="C290" s="222"/>
      <c r="D290" s="222"/>
      <c r="E290" s="222"/>
    </row>
    <row r="291" spans="1:5" x14ac:dyDescent="0.4">
      <c r="A291" s="126"/>
      <c r="B291" s="126"/>
      <c r="C291" s="222"/>
      <c r="D291" s="222"/>
      <c r="E291" s="222"/>
    </row>
    <row r="292" spans="1:5" x14ac:dyDescent="0.4">
      <c r="A292" s="126"/>
      <c r="B292" s="126"/>
      <c r="C292" s="222"/>
      <c r="D292" s="222"/>
      <c r="E292" s="222"/>
    </row>
    <row r="293" spans="1:5" x14ac:dyDescent="0.4">
      <c r="A293" s="126"/>
      <c r="B293" s="126"/>
      <c r="C293" s="222"/>
      <c r="D293" s="222"/>
      <c r="E293" s="222"/>
    </row>
    <row r="294" spans="1:5" x14ac:dyDescent="0.4">
      <c r="A294" s="126"/>
      <c r="B294" s="126"/>
      <c r="C294" s="222"/>
      <c r="D294" s="222"/>
      <c r="E294" s="222"/>
    </row>
    <row r="295" spans="1:5" x14ac:dyDescent="0.4">
      <c r="A295" s="126"/>
      <c r="B295" s="126"/>
      <c r="C295" s="222"/>
      <c r="D295" s="222"/>
      <c r="E295" s="222"/>
    </row>
    <row r="296" spans="1:5" x14ac:dyDescent="0.4">
      <c r="A296" s="126"/>
      <c r="B296" s="126"/>
      <c r="C296" s="222"/>
      <c r="D296" s="222"/>
      <c r="E296" s="222"/>
    </row>
    <row r="297" spans="1:5" x14ac:dyDescent="0.4">
      <c r="A297" s="126"/>
      <c r="B297" s="126"/>
      <c r="C297" s="222"/>
      <c r="D297" s="222"/>
      <c r="E297" s="222"/>
    </row>
    <row r="298" spans="1:5" x14ac:dyDescent="0.4">
      <c r="A298" s="126"/>
      <c r="B298" s="126"/>
      <c r="C298" s="222"/>
      <c r="D298" s="222"/>
      <c r="E298" s="222"/>
    </row>
  </sheetData>
  <mergeCells count="7">
    <mergeCell ref="A4:E4"/>
    <mergeCell ref="A7:E7"/>
    <mergeCell ref="A131:E131"/>
    <mergeCell ref="A11:E11"/>
    <mergeCell ref="A12:E12"/>
    <mergeCell ref="A76:E76"/>
    <mergeCell ref="A75:E75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2019</oddFooter>
  </headerFooter>
  <rowBreaks count="1" manualBreakCount="1">
    <brk id="7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zoomScaleNormal="100" zoomScaleSheetLayoutView="100" workbookViewId="0"/>
  </sheetViews>
  <sheetFormatPr baseColWidth="10" defaultRowHeight="12.75" x14ac:dyDescent="0.2"/>
  <cols>
    <col min="1" max="1" width="33.5703125" style="26" customWidth="1"/>
    <col min="2" max="2" width="72.140625" style="26" customWidth="1"/>
    <col min="3" max="5" width="14.7109375" style="27" customWidth="1"/>
    <col min="6" max="6" width="1.85546875" style="24" customWidth="1"/>
    <col min="7" max="18" width="11.42578125" style="24"/>
    <col min="19" max="16384" width="11.42578125" style="26"/>
  </cols>
  <sheetData>
    <row r="1" spans="1:18" x14ac:dyDescent="0.2">
      <c r="A1" s="51"/>
      <c r="B1" s="51"/>
      <c r="C1" s="52"/>
      <c r="D1" s="52"/>
      <c r="E1" s="52"/>
    </row>
    <row r="2" spans="1:18" ht="13.5" thickBot="1" x14ac:dyDescent="0.25">
      <c r="A2" s="51"/>
      <c r="B2" s="51"/>
      <c r="C2" s="52"/>
      <c r="D2" s="52"/>
      <c r="E2" s="52"/>
    </row>
    <row r="3" spans="1:18" s="35" customFormat="1" ht="18.75" customHeight="1" thickBot="1" x14ac:dyDescent="0.3">
      <c r="A3" s="109" t="s">
        <v>344</v>
      </c>
      <c r="B3" s="110"/>
      <c r="C3" s="110"/>
      <c r="D3" s="110"/>
      <c r="E3" s="11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39" customFormat="1" ht="11.25" x14ac:dyDescent="0.2">
      <c r="A4" s="53"/>
      <c r="B4" s="53"/>
      <c r="C4" s="18"/>
      <c r="D4" s="18"/>
      <c r="E4" s="1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2">
      <c r="A5" s="54"/>
      <c r="B5" s="2"/>
      <c r="C5" s="19"/>
      <c r="D5" s="19"/>
      <c r="E5" s="20"/>
    </row>
    <row r="6" spans="1:18" ht="15.75" x14ac:dyDescent="0.2">
      <c r="A6" s="112" t="s">
        <v>83</v>
      </c>
      <c r="B6" s="112"/>
      <c r="C6" s="112"/>
      <c r="D6" s="112"/>
      <c r="E6" s="112"/>
    </row>
    <row r="7" spans="1:18" x14ac:dyDescent="0.2">
      <c r="A7" s="54"/>
      <c r="B7" s="42"/>
      <c r="C7" s="40"/>
      <c r="D7" s="40"/>
      <c r="E7" s="41"/>
    </row>
    <row r="8" spans="1:18" x14ac:dyDescent="0.2">
      <c r="A8" s="21" t="s">
        <v>240</v>
      </c>
      <c r="B8" s="42"/>
      <c r="C8" s="23" t="s">
        <v>241</v>
      </c>
      <c r="D8" s="23" t="s">
        <v>136</v>
      </c>
      <c r="E8" s="23" t="s">
        <v>137</v>
      </c>
    </row>
    <row r="9" spans="1:18" ht="18" customHeight="1" thickBot="1" x14ac:dyDescent="0.25">
      <c r="A9" s="55"/>
      <c r="B9" s="22"/>
      <c r="C9" s="76">
        <f>+Balance!C10</f>
        <v>43100</v>
      </c>
      <c r="D9" s="76">
        <f>+Balance!D10</f>
        <v>43465</v>
      </c>
      <c r="E9" s="76">
        <f>+Balance!E10</f>
        <v>43830</v>
      </c>
    </row>
    <row r="10" spans="1:18" s="45" customFormat="1" ht="16.5" thickBot="1" x14ac:dyDescent="0.25">
      <c r="A10" s="114" t="s">
        <v>83</v>
      </c>
      <c r="B10" s="115"/>
      <c r="C10" s="115"/>
      <c r="D10" s="115"/>
      <c r="E10" s="11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45" customFormat="1" x14ac:dyDescent="0.2">
      <c r="A11" s="84"/>
      <c r="B11" s="96" t="s">
        <v>1</v>
      </c>
      <c r="C11" s="90">
        <f>C12+C13</f>
        <v>18281817</v>
      </c>
      <c r="D11" s="71">
        <f>D12+D13</f>
        <v>18699205</v>
      </c>
      <c r="E11" s="72">
        <f>E12+E13</f>
        <v>10819505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s="45" customFormat="1" x14ac:dyDescent="0.2">
      <c r="A12" s="85" t="s">
        <v>244</v>
      </c>
      <c r="B12" s="97" t="s">
        <v>242</v>
      </c>
      <c r="C12" s="29"/>
      <c r="D12" s="67"/>
      <c r="E12" s="11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s="45" customFormat="1" x14ac:dyDescent="0.2">
      <c r="A13" s="84">
        <v>705</v>
      </c>
      <c r="B13" s="97" t="s">
        <v>243</v>
      </c>
      <c r="C13" s="29">
        <f>875318+17383208+23291</f>
        <v>18281817</v>
      </c>
      <c r="D13" s="63">
        <f>915144-25000+17798923+10138</f>
        <v>18699205</v>
      </c>
      <c r="E13" s="12">
        <f>715000+80000+10038+9915460+8735+90272</f>
        <v>10819505</v>
      </c>
      <c r="F13" s="44"/>
      <c r="G13" s="77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45" customFormat="1" x14ac:dyDescent="0.2">
      <c r="A14" s="86" t="s">
        <v>95</v>
      </c>
      <c r="B14" s="98" t="s">
        <v>2</v>
      </c>
      <c r="C14" s="28"/>
      <c r="D14" s="67"/>
      <c r="E14" s="11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45" customFormat="1" x14ac:dyDescent="0.2">
      <c r="A15" s="86">
        <v>73</v>
      </c>
      <c r="B15" s="98" t="s">
        <v>3</v>
      </c>
      <c r="C15" s="28"/>
      <c r="D15" s="67"/>
      <c r="E15" s="11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s="45" customFormat="1" x14ac:dyDescent="0.2">
      <c r="A16" s="86"/>
      <c r="B16" s="98" t="s">
        <v>4</v>
      </c>
      <c r="C16" s="28">
        <f>C17+C18+C19+C20</f>
        <v>0</v>
      </c>
      <c r="D16" s="67">
        <f>D17+D18+D19+D20</f>
        <v>0</v>
      </c>
      <c r="E16" s="11">
        <f>E17+E18+E19+E20</f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45" customFormat="1" x14ac:dyDescent="0.2">
      <c r="A17" s="84" t="s">
        <v>120</v>
      </c>
      <c r="B17" s="97" t="s">
        <v>30</v>
      </c>
      <c r="C17" s="29"/>
      <c r="D17" s="63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45" customFormat="1" ht="22.5" x14ac:dyDescent="0.2">
      <c r="A18" s="85" t="s">
        <v>121</v>
      </c>
      <c r="B18" s="97" t="s">
        <v>31</v>
      </c>
      <c r="C18" s="29"/>
      <c r="D18" s="63"/>
      <c r="E18" s="1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s="45" customFormat="1" x14ac:dyDescent="0.2">
      <c r="A19" s="84" t="s">
        <v>96</v>
      </c>
      <c r="B19" s="97" t="s">
        <v>32</v>
      </c>
      <c r="C19" s="29"/>
      <c r="D19" s="63"/>
      <c r="E19" s="12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45" customFormat="1" x14ac:dyDescent="0.2">
      <c r="A20" s="84" t="s">
        <v>122</v>
      </c>
      <c r="B20" s="97" t="s">
        <v>81</v>
      </c>
      <c r="C20" s="29"/>
      <c r="D20" s="63"/>
      <c r="E20" s="12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45" customFormat="1" x14ac:dyDescent="0.2">
      <c r="A21" s="86"/>
      <c r="B21" s="98" t="s">
        <v>5</v>
      </c>
      <c r="C21" s="28">
        <f>C22+C23</f>
        <v>0</v>
      </c>
      <c r="D21" s="67">
        <f>D22+D23</f>
        <v>25000</v>
      </c>
      <c r="E21" s="11">
        <f>E22+E23</f>
        <v>26000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45" customFormat="1" x14ac:dyDescent="0.2">
      <c r="A22" s="86">
        <v>75</v>
      </c>
      <c r="B22" s="97" t="s">
        <v>33</v>
      </c>
      <c r="C22" s="29"/>
      <c r="D22" s="4"/>
      <c r="E22" s="94">
        <v>1000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45" customFormat="1" x14ac:dyDescent="0.2">
      <c r="A23" s="86" t="s">
        <v>97</v>
      </c>
      <c r="B23" s="97" t="s">
        <v>34</v>
      </c>
      <c r="C23" s="29"/>
      <c r="D23" s="4">
        <v>25000</v>
      </c>
      <c r="E23" s="94">
        <v>25000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45" customFormat="1" x14ac:dyDescent="0.2">
      <c r="A24" s="86"/>
      <c r="B24" s="98" t="s">
        <v>6</v>
      </c>
      <c r="C24" s="28">
        <f>C25+C26+C27</f>
        <v>-641915</v>
      </c>
      <c r="D24" s="3">
        <f>D25+D26+D27</f>
        <v>-689630.52</v>
      </c>
      <c r="E24" s="95">
        <f>E25+E26+E27</f>
        <v>-766417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45" customFormat="1" x14ac:dyDescent="0.2">
      <c r="A25" s="84" t="s">
        <v>131</v>
      </c>
      <c r="B25" s="97" t="s">
        <v>35</v>
      </c>
      <c r="C25" s="29">
        <v>-523343</v>
      </c>
      <c r="D25" s="4">
        <v>-558655.52</v>
      </c>
      <c r="E25" s="94">
        <v>-609398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s="45" customFormat="1" x14ac:dyDescent="0.2">
      <c r="A26" s="86" t="s">
        <v>98</v>
      </c>
      <c r="B26" s="97" t="s">
        <v>36</v>
      </c>
      <c r="C26" s="29">
        <v>-118572</v>
      </c>
      <c r="D26" s="4">
        <f>-129775-1200</f>
        <v>-130975</v>
      </c>
      <c r="E26" s="94">
        <v>-157019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s="45" customFormat="1" x14ac:dyDescent="0.2">
      <c r="A27" s="86" t="s">
        <v>99</v>
      </c>
      <c r="B27" s="97" t="s">
        <v>37</v>
      </c>
      <c r="C27" s="29"/>
      <c r="D27" s="4"/>
      <c r="E27" s="9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s="45" customFormat="1" x14ac:dyDescent="0.2">
      <c r="A28" s="86"/>
      <c r="B28" s="98" t="s">
        <v>7</v>
      </c>
      <c r="C28" s="28">
        <f>C29+C30+C31+C32</f>
        <v>-471241</v>
      </c>
      <c r="D28" s="67">
        <f>D29+D30+D31+D32</f>
        <v>-456779</v>
      </c>
      <c r="E28" s="11">
        <f>E29+E30+E31+E32</f>
        <v>-406821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s="45" customFormat="1" ht="22.5" x14ac:dyDescent="0.2">
      <c r="A29" s="85" t="s">
        <v>128</v>
      </c>
      <c r="B29" s="97" t="s">
        <v>38</v>
      </c>
      <c r="C29" s="59">
        <v>-217463</v>
      </c>
      <c r="D29" s="64">
        <f>-303115+400-142680-10984</f>
        <v>-456379</v>
      </c>
      <c r="E29" s="32">
        <f>-302143-104632-46</f>
        <v>-406821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s="45" customFormat="1" x14ac:dyDescent="0.2">
      <c r="A30" s="84" t="s">
        <v>123</v>
      </c>
      <c r="B30" s="97" t="s">
        <v>39</v>
      </c>
      <c r="C30" s="29">
        <v>-253778</v>
      </c>
      <c r="D30" s="63">
        <v>-400</v>
      </c>
      <c r="E30" s="1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s="45" customFormat="1" x14ac:dyDescent="0.2">
      <c r="A31" s="86" t="s">
        <v>100</v>
      </c>
      <c r="B31" s="97" t="s">
        <v>40</v>
      </c>
      <c r="C31" s="29"/>
      <c r="D31" s="63"/>
      <c r="E31" s="1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s="45" customFormat="1" x14ac:dyDescent="0.2">
      <c r="A32" s="86" t="s">
        <v>101</v>
      </c>
      <c r="B32" s="97" t="s">
        <v>41</v>
      </c>
      <c r="C32" s="29"/>
      <c r="D32" s="63"/>
      <c r="E32" s="1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s="45" customFormat="1" x14ac:dyDescent="0.2">
      <c r="A33" s="86"/>
      <c r="B33" s="98" t="s">
        <v>8</v>
      </c>
      <c r="C33" s="28">
        <f>C34+C35+C36</f>
        <v>-35655</v>
      </c>
      <c r="D33" s="67">
        <f>D34+D35+D36</f>
        <v>-34540</v>
      </c>
      <c r="E33" s="11">
        <f>E34+E35+E36</f>
        <v>-33238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s="45" customFormat="1" x14ac:dyDescent="0.2">
      <c r="A34" s="84" t="s">
        <v>132</v>
      </c>
      <c r="B34" s="97" t="s">
        <v>102</v>
      </c>
      <c r="C34" s="29">
        <v>-7983</v>
      </c>
      <c r="D34" s="63">
        <v>-7240</v>
      </c>
      <c r="E34" s="12">
        <v>-7050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s="45" customFormat="1" x14ac:dyDescent="0.2">
      <c r="A35" s="84" t="s">
        <v>133</v>
      </c>
      <c r="B35" s="97" t="s">
        <v>129</v>
      </c>
      <c r="C35" s="29">
        <v>-27672</v>
      </c>
      <c r="D35" s="63">
        <f>-34541+7241</f>
        <v>-27300</v>
      </c>
      <c r="E35" s="12">
        <f>-33237+7049</f>
        <v>-26188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s="45" customFormat="1" x14ac:dyDescent="0.2">
      <c r="A36" s="84" t="s">
        <v>134</v>
      </c>
      <c r="B36" s="97" t="s">
        <v>110</v>
      </c>
      <c r="C36" s="29"/>
      <c r="D36" s="63"/>
      <c r="E36" s="12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s="45" customFormat="1" x14ac:dyDescent="0.2">
      <c r="A37" s="86">
        <v>746</v>
      </c>
      <c r="B37" s="98" t="s">
        <v>9</v>
      </c>
      <c r="C37" s="28"/>
      <c r="D37" s="67"/>
      <c r="E37" s="11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s="45" customFormat="1" x14ac:dyDescent="0.2">
      <c r="A38" s="86" t="s">
        <v>124</v>
      </c>
      <c r="B38" s="98" t="s">
        <v>10</v>
      </c>
      <c r="C38" s="28"/>
      <c r="D38" s="67"/>
      <c r="E38" s="1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s="45" customFormat="1" x14ac:dyDescent="0.2">
      <c r="A39" s="86"/>
      <c r="B39" s="98" t="s">
        <v>11</v>
      </c>
      <c r="C39" s="28">
        <f>+C40+C41</f>
        <v>-12561990</v>
      </c>
      <c r="D39" s="67">
        <f>+D40+D41</f>
        <v>-15494661</v>
      </c>
      <c r="E39" s="11">
        <f>+E40+E41</f>
        <v>-14036362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45" customFormat="1" x14ac:dyDescent="0.2">
      <c r="A40" s="84" t="s">
        <v>245</v>
      </c>
      <c r="B40" s="97" t="s">
        <v>42</v>
      </c>
      <c r="C40" s="29">
        <v>-12561990</v>
      </c>
      <c r="D40" s="29">
        <v>-15494661</v>
      </c>
      <c r="E40" s="83">
        <v>-14036362</v>
      </c>
      <c r="F40" s="44"/>
      <c r="G40" s="93"/>
      <c r="H40" s="93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s="45" customFormat="1" x14ac:dyDescent="0.2">
      <c r="A41" s="84" t="s">
        <v>343</v>
      </c>
      <c r="B41" s="97" t="s">
        <v>135</v>
      </c>
      <c r="C41" s="29">
        <v>0</v>
      </c>
      <c r="D41" s="63"/>
      <c r="E41" s="12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s="45" customFormat="1" x14ac:dyDescent="0.2">
      <c r="A42" s="87"/>
      <c r="B42" s="99" t="s">
        <v>246</v>
      </c>
      <c r="C42" s="30">
        <f>C11+C14+C15+C16+C21+C24+C28+C33+C37+C38+C39</f>
        <v>4571016</v>
      </c>
      <c r="D42" s="79">
        <f>D11+D14+D15+D16+D21+D24+D28+D33+D37+D38+D39</f>
        <v>2048594.4800000004</v>
      </c>
      <c r="E42" s="82">
        <f>E11+E14+E15+E16+E21+E24+E28+E33+E37+E38+E39</f>
        <v>-4397333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s="45" customFormat="1" x14ac:dyDescent="0.2">
      <c r="A43" s="86"/>
      <c r="B43" s="98" t="s">
        <v>12</v>
      </c>
      <c r="C43" s="28">
        <f>C44+C48</f>
        <v>4693</v>
      </c>
      <c r="D43" s="67">
        <f>D44+D48</f>
        <v>2500</v>
      </c>
      <c r="E43" s="11">
        <f>E44+E48</f>
        <v>2500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s="45" customFormat="1" x14ac:dyDescent="0.2">
      <c r="A44" s="84"/>
      <c r="B44" s="97" t="s">
        <v>43</v>
      </c>
      <c r="C44" s="29">
        <f>+C45+C46</f>
        <v>0</v>
      </c>
      <c r="D44" s="63">
        <f>D45+D46</f>
        <v>0</v>
      </c>
      <c r="E44" s="12">
        <f>E45+E46</f>
        <v>0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s="45" customFormat="1" x14ac:dyDescent="0.2">
      <c r="A45" s="84" t="s">
        <v>247</v>
      </c>
      <c r="B45" s="97" t="s">
        <v>248</v>
      </c>
      <c r="C45" s="29"/>
      <c r="D45" s="63"/>
      <c r="E45" s="12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s="45" customFormat="1" x14ac:dyDescent="0.2">
      <c r="A46" s="84" t="s">
        <v>249</v>
      </c>
      <c r="B46" s="97" t="s">
        <v>250</v>
      </c>
      <c r="C46" s="29"/>
      <c r="D46" s="63"/>
      <c r="E46" s="12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s="45" customFormat="1" x14ac:dyDescent="0.2">
      <c r="A47" s="84"/>
      <c r="B47" s="97"/>
      <c r="C47" s="29"/>
      <c r="D47" s="63"/>
      <c r="E47" s="12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s="45" customFormat="1" x14ac:dyDescent="0.2">
      <c r="A48" s="84"/>
      <c r="B48" s="97" t="s">
        <v>45</v>
      </c>
      <c r="C48" s="29">
        <f>+C49+C50</f>
        <v>4693</v>
      </c>
      <c r="D48" s="63">
        <f>D49+D50</f>
        <v>2500</v>
      </c>
      <c r="E48" s="12">
        <f>E49+E50</f>
        <v>2500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s="45" customFormat="1" x14ac:dyDescent="0.2">
      <c r="A49" s="84" t="s">
        <v>251</v>
      </c>
      <c r="B49" s="97" t="s">
        <v>252</v>
      </c>
      <c r="C49" s="29"/>
      <c r="D49" s="63"/>
      <c r="E49" s="12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s="45" customFormat="1" ht="22.5" x14ac:dyDescent="0.2">
      <c r="A50" s="85" t="s">
        <v>253</v>
      </c>
      <c r="B50" s="97" t="s">
        <v>254</v>
      </c>
      <c r="C50" s="29">
        <v>4693</v>
      </c>
      <c r="D50" s="63">
        <v>2500</v>
      </c>
      <c r="E50" s="12">
        <v>2500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s="45" customFormat="1" x14ac:dyDescent="0.2">
      <c r="A51" s="86"/>
      <c r="B51" s="98" t="s">
        <v>13</v>
      </c>
      <c r="C51" s="28">
        <f>C52+C53+C54</f>
        <v>0</v>
      </c>
      <c r="D51" s="67">
        <f>D52+D53+D54</f>
        <v>0</v>
      </c>
      <c r="E51" s="11">
        <f>E52+E53+E54</f>
        <v>0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s="45" customFormat="1" ht="33.75" x14ac:dyDescent="0.2">
      <c r="A52" s="85" t="s">
        <v>125</v>
      </c>
      <c r="B52" s="97" t="s">
        <v>46</v>
      </c>
      <c r="C52" s="29">
        <v>0</v>
      </c>
      <c r="D52" s="29">
        <v>0</v>
      </c>
      <c r="E52" s="83">
        <v>0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s="45" customFormat="1" ht="33.75" x14ac:dyDescent="0.2">
      <c r="A53" s="85" t="s">
        <v>126</v>
      </c>
      <c r="B53" s="97" t="s">
        <v>47</v>
      </c>
      <c r="C53" s="29">
        <v>0</v>
      </c>
      <c r="D53" s="29">
        <v>0</v>
      </c>
      <c r="E53" s="83">
        <v>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s="45" customFormat="1" x14ac:dyDescent="0.2">
      <c r="A54" s="84" t="s">
        <v>111</v>
      </c>
      <c r="B54" s="97" t="s">
        <v>77</v>
      </c>
      <c r="C54" s="29">
        <v>0</v>
      </c>
      <c r="D54" s="29">
        <v>0</v>
      </c>
      <c r="E54" s="83">
        <v>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s="45" customFormat="1" x14ac:dyDescent="0.2">
      <c r="A55" s="86" t="s">
        <v>103</v>
      </c>
      <c r="B55" s="98" t="s">
        <v>14</v>
      </c>
      <c r="C55" s="28"/>
      <c r="D55" s="67"/>
      <c r="E55" s="11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s="45" customFormat="1" x14ac:dyDescent="0.2">
      <c r="A56" s="86" t="s">
        <v>104</v>
      </c>
      <c r="B56" s="98" t="s">
        <v>15</v>
      </c>
      <c r="C56" s="28"/>
      <c r="D56" s="67"/>
      <c r="E56" s="11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s="45" customFormat="1" ht="33.75" x14ac:dyDescent="0.2">
      <c r="A57" s="85" t="s">
        <v>127</v>
      </c>
      <c r="B57" s="98" t="s">
        <v>16</v>
      </c>
      <c r="C57" s="60">
        <v>0</v>
      </c>
      <c r="D57" s="68">
        <v>0</v>
      </c>
      <c r="E57" s="11">
        <v>0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s="45" customFormat="1" x14ac:dyDescent="0.2">
      <c r="A58" s="88"/>
      <c r="B58" s="99" t="s">
        <v>17</v>
      </c>
      <c r="C58" s="30">
        <f>C43+C51+C55+C56+C57</f>
        <v>4693</v>
      </c>
      <c r="D58" s="79">
        <f>D43+D51+D55+D56+D57</f>
        <v>2500</v>
      </c>
      <c r="E58" s="82">
        <f>E43+E51+E55+E56+E57</f>
        <v>2500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s="45" customFormat="1" x14ac:dyDescent="0.2">
      <c r="A59" s="88"/>
      <c r="B59" s="99" t="s">
        <v>18</v>
      </c>
      <c r="C59" s="30">
        <f>C42+C58</f>
        <v>4575709</v>
      </c>
      <c r="D59" s="79">
        <f>D42+D58</f>
        <v>2051094.4800000004</v>
      </c>
      <c r="E59" s="82">
        <f>E42+E58</f>
        <v>-4394833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s="45" customFormat="1" x14ac:dyDescent="0.2">
      <c r="A60" s="86" t="s">
        <v>105</v>
      </c>
      <c r="B60" s="98" t="s">
        <v>19</v>
      </c>
      <c r="C60" s="60"/>
      <c r="D60" s="68"/>
      <c r="E60" s="1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s="45" customFormat="1" ht="13.5" thickBot="1" x14ac:dyDescent="0.25">
      <c r="A61" s="89"/>
      <c r="B61" s="100" t="s">
        <v>20</v>
      </c>
      <c r="C61" s="31">
        <f>C59+C60</f>
        <v>4575709</v>
      </c>
      <c r="D61" s="80">
        <f>D59+D60</f>
        <v>2051094.4800000004</v>
      </c>
      <c r="E61" s="81">
        <f>E59+E60</f>
        <v>-4394833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s="24" customFormat="1" ht="12" hidden="1" customHeight="1" x14ac:dyDescent="0.2">
      <c r="A62" s="78"/>
      <c r="B62" s="55"/>
      <c r="C62" s="52"/>
      <c r="D62" s="52"/>
      <c r="E62" s="52"/>
      <c r="F62" s="51"/>
      <c r="G62" s="51"/>
    </row>
    <row r="63" spans="1:18" s="44" customFormat="1" hidden="1" x14ac:dyDescent="0.2">
      <c r="C63" s="58"/>
      <c r="D63" s="58">
        <f>+D61-Balance!D85</f>
        <v>0</v>
      </c>
      <c r="E63" s="58">
        <f>+E61-Balance!E85</f>
        <v>0</v>
      </c>
    </row>
    <row r="64" spans="1:18" s="44" customFormat="1" hidden="1" x14ac:dyDescent="0.2">
      <c r="C64" s="58"/>
      <c r="D64" s="58">
        <f>+[1]CR!$AU$165</f>
        <v>2051094.0137808202</v>
      </c>
      <c r="E64" s="58">
        <v>-4394832.5018784879</v>
      </c>
      <c r="F64" s="92"/>
      <c r="G64" s="92"/>
      <c r="H64" s="92"/>
    </row>
    <row r="65" spans="1:5" s="44" customFormat="1" hidden="1" x14ac:dyDescent="0.2">
      <c r="C65" s="58"/>
      <c r="D65" s="58">
        <f>+D64-D61</f>
        <v>-0.46621918026357889</v>
      </c>
      <c r="E65" s="58">
        <f>+E64-E61</f>
        <v>0.49812151212245226</v>
      </c>
    </row>
    <row r="66" spans="1:5" s="44" customFormat="1" hidden="1" x14ac:dyDescent="0.2">
      <c r="C66" s="58"/>
      <c r="D66" s="58"/>
      <c r="E66" s="58"/>
    </row>
    <row r="67" spans="1:5" s="44" customFormat="1" hidden="1" x14ac:dyDescent="0.2">
      <c r="C67" s="58"/>
      <c r="D67" s="58"/>
      <c r="E67" s="58"/>
    </row>
    <row r="68" spans="1:5" s="44" customFormat="1" x14ac:dyDescent="0.2">
      <c r="A68" s="113" t="s">
        <v>346</v>
      </c>
      <c r="B68" s="113"/>
      <c r="C68" s="113"/>
      <c r="D68" s="113"/>
      <c r="E68" s="113"/>
    </row>
    <row r="69" spans="1:5" s="44" customFormat="1" x14ac:dyDescent="0.2">
      <c r="C69" s="58"/>
      <c r="D69" s="92"/>
      <c r="E69" s="92"/>
    </row>
    <row r="70" spans="1:5" s="44" customFormat="1" x14ac:dyDescent="0.2">
      <c r="C70" s="58"/>
      <c r="D70" s="58"/>
      <c r="E70" s="58"/>
    </row>
    <row r="71" spans="1:5" s="44" customFormat="1" x14ac:dyDescent="0.2">
      <c r="C71" s="58"/>
      <c r="D71" s="58"/>
      <c r="E71" s="58"/>
    </row>
    <row r="72" spans="1:5" s="44" customFormat="1" x14ac:dyDescent="0.2">
      <c r="C72" s="58"/>
      <c r="D72" s="58"/>
      <c r="E72" s="58"/>
    </row>
    <row r="73" spans="1:5" s="44" customFormat="1" x14ac:dyDescent="0.2">
      <c r="C73" s="58"/>
      <c r="D73" s="58"/>
      <c r="E73" s="58"/>
    </row>
    <row r="74" spans="1:5" s="44" customFormat="1" x14ac:dyDescent="0.2">
      <c r="C74" s="58"/>
      <c r="D74" s="58"/>
      <c r="E74" s="58"/>
    </row>
    <row r="75" spans="1:5" s="44" customFormat="1" x14ac:dyDescent="0.2">
      <c r="C75" s="58"/>
      <c r="D75" s="58"/>
      <c r="E75" s="58"/>
    </row>
    <row r="76" spans="1:5" s="44" customFormat="1" x14ac:dyDescent="0.2">
      <c r="C76" s="58"/>
      <c r="D76" s="58"/>
      <c r="E76" s="58"/>
    </row>
    <row r="77" spans="1:5" s="44" customFormat="1" ht="30.75" customHeight="1" x14ac:dyDescent="0.2">
      <c r="C77" s="58"/>
      <c r="D77" s="58"/>
      <c r="E77" s="58"/>
    </row>
    <row r="78" spans="1:5" s="24" customFormat="1" x14ac:dyDescent="0.2">
      <c r="C78" s="25"/>
      <c r="D78" s="25"/>
      <c r="E78" s="25"/>
    </row>
    <row r="79" spans="1:5" s="24" customFormat="1" x14ac:dyDescent="0.2">
      <c r="C79" s="25"/>
      <c r="D79" s="25"/>
      <c r="E79" s="25"/>
    </row>
    <row r="80" spans="1:5" s="24" customFormat="1" x14ac:dyDescent="0.2">
      <c r="C80" s="25"/>
      <c r="D80" s="25"/>
      <c r="E80" s="25"/>
    </row>
    <row r="81" spans="3:5" s="24" customFormat="1" x14ac:dyDescent="0.2">
      <c r="C81" s="25"/>
      <c r="D81" s="25"/>
      <c r="E81" s="25"/>
    </row>
    <row r="82" spans="3:5" s="24" customFormat="1" x14ac:dyDescent="0.2">
      <c r="C82" s="25"/>
      <c r="D82" s="25"/>
      <c r="E82" s="25"/>
    </row>
    <row r="83" spans="3:5" s="24" customFormat="1" x14ac:dyDescent="0.2">
      <c r="C83" s="25"/>
      <c r="D83" s="25"/>
      <c r="E83" s="25"/>
    </row>
    <row r="84" spans="3:5" s="24" customFormat="1" x14ac:dyDescent="0.2">
      <c r="C84" s="25"/>
      <c r="D84" s="25"/>
      <c r="E84" s="25"/>
    </row>
    <row r="85" spans="3:5" s="24" customFormat="1" x14ac:dyDescent="0.2">
      <c r="C85" s="25"/>
      <c r="D85" s="25"/>
      <c r="E85" s="25"/>
    </row>
    <row r="86" spans="3:5" s="24" customFormat="1" x14ac:dyDescent="0.2">
      <c r="C86" s="25"/>
      <c r="D86" s="25"/>
      <c r="E86" s="25"/>
    </row>
    <row r="87" spans="3:5" s="24" customFormat="1" x14ac:dyDescent="0.2">
      <c r="C87" s="25"/>
      <c r="D87" s="25"/>
      <c r="E87" s="25"/>
    </row>
    <row r="88" spans="3:5" s="24" customFormat="1" x14ac:dyDescent="0.2">
      <c r="C88" s="25"/>
      <c r="D88" s="25"/>
      <c r="E88" s="25"/>
    </row>
    <row r="89" spans="3:5" s="24" customFormat="1" x14ac:dyDescent="0.2">
      <c r="C89" s="25"/>
      <c r="D89" s="25"/>
      <c r="E89" s="25"/>
    </row>
    <row r="90" spans="3:5" s="24" customFormat="1" x14ac:dyDescent="0.2">
      <c r="C90" s="25"/>
      <c r="D90" s="25"/>
      <c r="E90" s="25"/>
    </row>
    <row r="91" spans="3:5" s="24" customFormat="1" x14ac:dyDescent="0.2">
      <c r="C91" s="25"/>
      <c r="D91" s="25"/>
      <c r="E91" s="25"/>
    </row>
    <row r="92" spans="3:5" s="24" customFormat="1" x14ac:dyDescent="0.2">
      <c r="C92" s="25"/>
      <c r="D92" s="25"/>
      <c r="E92" s="25"/>
    </row>
    <row r="93" spans="3:5" s="24" customFormat="1" x14ac:dyDescent="0.2">
      <c r="C93" s="25"/>
      <c r="D93" s="25"/>
      <c r="E93" s="25"/>
    </row>
    <row r="94" spans="3:5" s="24" customFormat="1" x14ac:dyDescent="0.2">
      <c r="C94" s="25"/>
      <c r="D94" s="25"/>
      <c r="E94" s="25"/>
    </row>
    <row r="95" spans="3:5" s="24" customFormat="1" x14ac:dyDescent="0.2">
      <c r="C95" s="25"/>
      <c r="D95" s="25"/>
      <c r="E95" s="25"/>
    </row>
    <row r="96" spans="3:5" s="24" customFormat="1" x14ac:dyDescent="0.2">
      <c r="C96" s="25"/>
      <c r="D96" s="25"/>
      <c r="E96" s="25"/>
    </row>
    <row r="97" spans="3:5" s="24" customFormat="1" x14ac:dyDescent="0.2">
      <c r="C97" s="25"/>
      <c r="D97" s="25"/>
      <c r="E97" s="25"/>
    </row>
    <row r="98" spans="3:5" s="24" customFormat="1" x14ac:dyDescent="0.2">
      <c r="C98" s="25"/>
      <c r="D98" s="25"/>
      <c r="E98" s="25"/>
    </row>
    <row r="99" spans="3:5" s="24" customFormat="1" x14ac:dyDescent="0.2">
      <c r="C99" s="25"/>
      <c r="D99" s="25"/>
      <c r="E99" s="25"/>
    </row>
    <row r="100" spans="3:5" s="24" customFormat="1" x14ac:dyDescent="0.2">
      <c r="C100" s="25"/>
      <c r="D100" s="25"/>
      <c r="E100" s="25"/>
    </row>
    <row r="101" spans="3:5" s="24" customFormat="1" x14ac:dyDescent="0.2">
      <c r="C101" s="25"/>
      <c r="D101" s="25"/>
      <c r="E101" s="25"/>
    </row>
    <row r="102" spans="3:5" s="24" customFormat="1" x14ac:dyDescent="0.2">
      <c r="C102" s="25"/>
      <c r="D102" s="25"/>
      <c r="E102" s="25"/>
    </row>
    <row r="103" spans="3:5" s="24" customFormat="1" x14ac:dyDescent="0.2">
      <c r="C103" s="25"/>
      <c r="D103" s="25"/>
      <c r="E103" s="25"/>
    </row>
    <row r="104" spans="3:5" s="24" customFormat="1" x14ac:dyDescent="0.2">
      <c r="C104" s="25"/>
      <c r="D104" s="25"/>
      <c r="E104" s="25"/>
    </row>
    <row r="105" spans="3:5" s="24" customFormat="1" x14ac:dyDescent="0.2">
      <c r="C105" s="25"/>
      <c r="D105" s="25"/>
      <c r="E105" s="25"/>
    </row>
    <row r="106" spans="3:5" s="24" customFormat="1" x14ac:dyDescent="0.2">
      <c r="C106" s="25"/>
      <c r="D106" s="25"/>
      <c r="E106" s="25"/>
    </row>
    <row r="107" spans="3:5" s="24" customFormat="1" x14ac:dyDescent="0.2">
      <c r="C107" s="25"/>
      <c r="D107" s="25"/>
      <c r="E107" s="25"/>
    </row>
    <row r="108" spans="3:5" s="24" customFormat="1" x14ac:dyDescent="0.2">
      <c r="C108" s="25"/>
      <c r="D108" s="25"/>
      <c r="E108" s="25"/>
    </row>
    <row r="109" spans="3:5" s="24" customFormat="1" x14ac:dyDescent="0.2">
      <c r="C109" s="25"/>
      <c r="D109" s="25"/>
      <c r="E109" s="25"/>
    </row>
    <row r="110" spans="3:5" s="24" customFormat="1" x14ac:dyDescent="0.2">
      <c r="C110" s="25"/>
      <c r="D110" s="25"/>
      <c r="E110" s="25"/>
    </row>
    <row r="111" spans="3:5" s="24" customFormat="1" x14ac:dyDescent="0.2">
      <c r="C111" s="25"/>
      <c r="D111" s="25"/>
      <c r="E111" s="25"/>
    </row>
    <row r="112" spans="3:5" s="24" customFormat="1" x14ac:dyDescent="0.2">
      <c r="C112" s="25"/>
      <c r="D112" s="25"/>
      <c r="E112" s="25"/>
    </row>
    <row r="113" spans="3:5" s="24" customFormat="1" x14ac:dyDescent="0.2">
      <c r="C113" s="25"/>
      <c r="D113" s="25"/>
      <c r="E113" s="25"/>
    </row>
    <row r="114" spans="3:5" s="24" customFormat="1" x14ac:dyDescent="0.2">
      <c r="C114" s="25"/>
      <c r="D114" s="25"/>
      <c r="E114" s="25"/>
    </row>
    <row r="115" spans="3:5" s="24" customFormat="1" x14ac:dyDescent="0.2">
      <c r="C115" s="25"/>
      <c r="D115" s="25"/>
      <c r="E115" s="25"/>
    </row>
    <row r="116" spans="3:5" s="24" customFormat="1" x14ac:dyDescent="0.2">
      <c r="C116" s="25"/>
      <c r="D116" s="25"/>
      <c r="E116" s="25"/>
    </row>
    <row r="117" spans="3:5" s="24" customFormat="1" x14ac:dyDescent="0.2">
      <c r="C117" s="25"/>
      <c r="D117" s="25"/>
      <c r="E117" s="25"/>
    </row>
    <row r="118" spans="3:5" s="24" customFormat="1" x14ac:dyDescent="0.2">
      <c r="C118" s="25"/>
      <c r="D118" s="25"/>
      <c r="E118" s="25"/>
    </row>
    <row r="119" spans="3:5" s="24" customFormat="1" x14ac:dyDescent="0.2">
      <c r="C119" s="25"/>
      <c r="D119" s="25"/>
      <c r="E119" s="25"/>
    </row>
    <row r="120" spans="3:5" s="24" customFormat="1" x14ac:dyDescent="0.2">
      <c r="C120" s="25"/>
      <c r="D120" s="25"/>
      <c r="E120" s="25"/>
    </row>
    <row r="121" spans="3:5" s="24" customFormat="1" x14ac:dyDescent="0.2">
      <c r="C121" s="25"/>
      <c r="D121" s="25"/>
      <c r="E121" s="25"/>
    </row>
    <row r="122" spans="3:5" s="24" customFormat="1" x14ac:dyDescent="0.2">
      <c r="C122" s="25"/>
      <c r="D122" s="25"/>
      <c r="E122" s="25"/>
    </row>
    <row r="123" spans="3:5" s="24" customFormat="1" x14ac:dyDescent="0.2">
      <c r="C123" s="25"/>
      <c r="D123" s="25"/>
      <c r="E123" s="25"/>
    </row>
    <row r="124" spans="3:5" s="24" customFormat="1" x14ac:dyDescent="0.2">
      <c r="C124" s="25"/>
      <c r="D124" s="25"/>
      <c r="E124" s="25"/>
    </row>
    <row r="125" spans="3:5" s="24" customFormat="1" x14ac:dyDescent="0.2">
      <c r="C125" s="25"/>
      <c r="D125" s="25"/>
      <c r="E125" s="25"/>
    </row>
    <row r="126" spans="3:5" s="24" customFormat="1" x14ac:dyDescent="0.2">
      <c r="C126" s="25"/>
      <c r="D126" s="25"/>
      <c r="E126" s="25"/>
    </row>
    <row r="127" spans="3:5" s="24" customFormat="1" x14ac:dyDescent="0.2">
      <c r="C127" s="25"/>
      <c r="D127" s="25"/>
      <c r="E127" s="25"/>
    </row>
    <row r="128" spans="3:5" s="24" customFormat="1" x14ac:dyDescent="0.2">
      <c r="C128" s="25"/>
      <c r="D128" s="25"/>
      <c r="E128" s="25"/>
    </row>
    <row r="129" spans="3:5" s="24" customFormat="1" x14ac:dyDescent="0.2">
      <c r="C129" s="25"/>
      <c r="D129" s="25"/>
      <c r="E129" s="25"/>
    </row>
    <row r="130" spans="3:5" s="24" customFormat="1" x14ac:dyDescent="0.2">
      <c r="C130" s="25"/>
      <c r="D130" s="25"/>
      <c r="E130" s="25"/>
    </row>
    <row r="131" spans="3:5" s="24" customFormat="1" x14ac:dyDescent="0.2">
      <c r="C131" s="25"/>
      <c r="D131" s="25"/>
      <c r="E131" s="25"/>
    </row>
    <row r="132" spans="3:5" s="24" customFormat="1" x14ac:dyDescent="0.2">
      <c r="C132" s="25"/>
      <c r="D132" s="25"/>
      <c r="E132" s="25"/>
    </row>
    <row r="133" spans="3:5" s="24" customFormat="1" x14ac:dyDescent="0.2">
      <c r="C133" s="25"/>
      <c r="D133" s="25"/>
      <c r="E133" s="25"/>
    </row>
    <row r="134" spans="3:5" s="24" customFormat="1" x14ac:dyDescent="0.2">
      <c r="C134" s="25"/>
      <c r="D134" s="25"/>
      <c r="E134" s="25"/>
    </row>
    <row r="135" spans="3:5" s="24" customFormat="1" x14ac:dyDescent="0.2">
      <c r="C135" s="25"/>
      <c r="D135" s="25"/>
      <c r="E135" s="25"/>
    </row>
    <row r="136" spans="3:5" s="24" customFormat="1" x14ac:dyDescent="0.2">
      <c r="C136" s="25"/>
      <c r="D136" s="25"/>
      <c r="E136" s="25"/>
    </row>
    <row r="137" spans="3:5" s="24" customFormat="1" x14ac:dyDescent="0.2">
      <c r="C137" s="25"/>
      <c r="D137" s="25"/>
      <c r="E137" s="25"/>
    </row>
    <row r="138" spans="3:5" s="24" customFormat="1" x14ac:dyDescent="0.2">
      <c r="C138" s="25"/>
      <c r="D138" s="25"/>
      <c r="E138" s="25"/>
    </row>
    <row r="139" spans="3:5" s="24" customFormat="1" x14ac:dyDescent="0.2">
      <c r="C139" s="25"/>
      <c r="D139" s="25"/>
      <c r="E139" s="25"/>
    </row>
    <row r="140" spans="3:5" s="24" customFormat="1" x14ac:dyDescent="0.2">
      <c r="C140" s="25"/>
      <c r="D140" s="25"/>
      <c r="E140" s="25"/>
    </row>
    <row r="141" spans="3:5" s="24" customFormat="1" x14ac:dyDescent="0.2">
      <c r="C141" s="25"/>
      <c r="D141" s="25"/>
      <c r="E141" s="25"/>
    </row>
    <row r="142" spans="3:5" s="24" customFormat="1" x14ac:dyDescent="0.2">
      <c r="C142" s="25"/>
      <c r="D142" s="25"/>
      <c r="E142" s="25"/>
    </row>
    <row r="143" spans="3:5" s="24" customFormat="1" x14ac:dyDescent="0.2">
      <c r="C143" s="25"/>
      <c r="D143" s="25"/>
      <c r="E143" s="25"/>
    </row>
    <row r="144" spans="3:5" s="24" customFormat="1" x14ac:dyDescent="0.2">
      <c r="C144" s="25"/>
      <c r="D144" s="25"/>
      <c r="E144" s="25"/>
    </row>
    <row r="145" spans="3:5" s="24" customFormat="1" x14ac:dyDescent="0.2">
      <c r="C145" s="25"/>
      <c r="D145" s="25"/>
      <c r="E145" s="25"/>
    </row>
    <row r="146" spans="3:5" s="24" customFormat="1" x14ac:dyDescent="0.2">
      <c r="C146" s="25"/>
      <c r="D146" s="25"/>
      <c r="E146" s="25"/>
    </row>
    <row r="147" spans="3:5" s="24" customFormat="1" x14ac:dyDescent="0.2">
      <c r="C147" s="25"/>
      <c r="D147" s="25"/>
      <c r="E147" s="25"/>
    </row>
    <row r="148" spans="3:5" s="24" customFormat="1" x14ac:dyDescent="0.2">
      <c r="C148" s="25"/>
      <c r="D148" s="25"/>
      <c r="E148" s="25"/>
    </row>
    <row r="149" spans="3:5" s="24" customFormat="1" x14ac:dyDescent="0.2">
      <c r="C149" s="25"/>
      <c r="D149" s="25"/>
      <c r="E149" s="25"/>
    </row>
    <row r="150" spans="3:5" s="24" customFormat="1" x14ac:dyDescent="0.2">
      <c r="C150" s="25"/>
      <c r="D150" s="25"/>
      <c r="E150" s="25"/>
    </row>
    <row r="151" spans="3:5" s="24" customFormat="1" x14ac:dyDescent="0.2">
      <c r="C151" s="25"/>
      <c r="D151" s="25"/>
      <c r="E151" s="25"/>
    </row>
    <row r="152" spans="3:5" s="24" customFormat="1" x14ac:dyDescent="0.2">
      <c r="C152" s="25"/>
      <c r="D152" s="25"/>
      <c r="E152" s="25"/>
    </row>
    <row r="153" spans="3:5" s="24" customFormat="1" x14ac:dyDescent="0.2">
      <c r="C153" s="25"/>
      <c r="D153" s="25"/>
      <c r="E153" s="25"/>
    </row>
    <row r="154" spans="3:5" s="24" customFormat="1" x14ac:dyDescent="0.2">
      <c r="C154" s="25"/>
      <c r="D154" s="25"/>
      <c r="E154" s="25"/>
    </row>
    <row r="155" spans="3:5" s="24" customFormat="1" x14ac:dyDescent="0.2">
      <c r="C155" s="25"/>
      <c r="D155" s="25"/>
      <c r="E155" s="25"/>
    </row>
    <row r="156" spans="3:5" s="24" customFormat="1" x14ac:dyDescent="0.2">
      <c r="C156" s="25"/>
      <c r="D156" s="25"/>
      <c r="E156" s="25"/>
    </row>
  </sheetData>
  <mergeCells count="4">
    <mergeCell ref="A10:E10"/>
    <mergeCell ref="A3:E3"/>
    <mergeCell ref="A6:E6"/>
    <mergeCell ref="A68:E68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8" orientation="portrait" r:id="rId1"/>
  <headerFooter alignWithMargins="0">
    <oddFooter>&amp;L&amp;"Arial,Negrita"&amp;8Presupuestos de sociedades públicas 2019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Normal="100" zoomScaleSheetLayoutView="100" workbookViewId="0"/>
  </sheetViews>
  <sheetFormatPr baseColWidth="10" defaultRowHeight="12.75" x14ac:dyDescent="0.2"/>
  <cols>
    <col min="1" max="1" width="82.5703125" style="26" customWidth="1"/>
    <col min="2" max="4" width="14.7109375" style="27" customWidth="1"/>
    <col min="5" max="5" width="11.7109375" style="24" customWidth="1"/>
    <col min="6" max="17" width="11.42578125" style="24"/>
    <col min="18" max="16384" width="11.42578125" style="26"/>
  </cols>
  <sheetData>
    <row r="1" spans="1:17" x14ac:dyDescent="0.2">
      <c r="A1" s="24"/>
      <c r="B1" s="25"/>
      <c r="C1" s="25"/>
      <c r="D1" s="25"/>
    </row>
    <row r="2" spans="1:17" ht="13.5" thickBot="1" x14ac:dyDescent="0.25">
      <c r="A2" s="24"/>
      <c r="B2" s="25"/>
      <c r="C2" s="25"/>
      <c r="D2" s="25"/>
    </row>
    <row r="3" spans="1:17" s="35" customFormat="1" ht="18.75" thickBot="1" x14ac:dyDescent="0.3">
      <c r="A3" s="109" t="s">
        <v>344</v>
      </c>
      <c r="B3" s="118"/>
      <c r="C3" s="118"/>
      <c r="D3" s="119"/>
      <c r="E3" s="69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9" customFormat="1" ht="11.25" x14ac:dyDescent="0.2">
      <c r="A4" s="36"/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2"/>
      <c r="B5" s="19"/>
      <c r="C5" s="19"/>
      <c r="D5" s="20"/>
    </row>
    <row r="6" spans="1:17" ht="15.75" customHeight="1" x14ac:dyDescent="0.2">
      <c r="A6" s="117" t="s">
        <v>255</v>
      </c>
      <c r="B6" s="117"/>
      <c r="C6" s="117"/>
      <c r="D6" s="117"/>
    </row>
    <row r="7" spans="1:17" x14ac:dyDescent="0.2">
      <c r="A7" s="21" t="s">
        <v>240</v>
      </c>
      <c r="B7" s="40"/>
      <c r="C7" s="40"/>
      <c r="D7" s="41"/>
    </row>
    <row r="8" spans="1:17" x14ac:dyDescent="0.2">
      <c r="A8" s="42"/>
      <c r="B8" s="23" t="s">
        <v>241</v>
      </c>
      <c r="C8" s="23" t="s">
        <v>136</v>
      </c>
      <c r="D8" s="23" t="s">
        <v>137</v>
      </c>
    </row>
    <row r="9" spans="1:17" ht="18" customHeight="1" thickBot="1" x14ac:dyDescent="0.25">
      <c r="A9" s="22"/>
      <c r="B9" s="43">
        <f>+Balance!C10</f>
        <v>43100</v>
      </c>
      <c r="C9" s="43">
        <f>+Balance!D10</f>
        <v>43465</v>
      </c>
      <c r="D9" s="43">
        <f>+Balance!E10</f>
        <v>43830</v>
      </c>
    </row>
    <row r="10" spans="1:17" s="45" customFormat="1" ht="16.5" thickBot="1" x14ac:dyDescent="0.25">
      <c r="A10" s="114" t="s">
        <v>255</v>
      </c>
      <c r="B10" s="115"/>
      <c r="C10" s="115"/>
      <c r="D10" s="11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45" customFormat="1" x14ac:dyDescent="0.2">
      <c r="A11" s="7" t="s">
        <v>256</v>
      </c>
      <c r="B11" s="46"/>
      <c r="C11" s="71"/>
      <c r="D11" s="7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s="45" customFormat="1" x14ac:dyDescent="0.2">
      <c r="A12" s="47" t="s">
        <v>257</v>
      </c>
      <c r="B12" s="5">
        <f>Pyg!C59</f>
        <v>4575709</v>
      </c>
      <c r="C12" s="67">
        <f>+Pyg!D61</f>
        <v>2051094.4800000004</v>
      </c>
      <c r="D12" s="11">
        <f>+Pyg!E61</f>
        <v>-4394833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45" customFormat="1" x14ac:dyDescent="0.2">
      <c r="A13" s="47" t="s">
        <v>258</v>
      </c>
      <c r="B13" s="5">
        <f>B14+B15+B16+B17+B18+B19+B20+B21+B22+B23+B24</f>
        <v>-4813548</v>
      </c>
      <c r="C13" s="67">
        <f>C14+C15+C16+C17+C18+C19+C20+C21+C22+C23+C24</f>
        <v>-2282359</v>
      </c>
      <c r="D13" s="11">
        <f>D14+D15+D16+D17+D18+D19+D20+D21+D22+D23+D24</f>
        <v>4142905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5" customFormat="1" x14ac:dyDescent="0.2">
      <c r="A14" s="8" t="s">
        <v>259</v>
      </c>
      <c r="B14" s="6">
        <v>35655</v>
      </c>
      <c r="C14" s="63">
        <v>34541</v>
      </c>
      <c r="D14" s="12">
        <v>33237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s="45" customFormat="1" x14ac:dyDescent="0.2">
      <c r="A15" s="8" t="s">
        <v>260</v>
      </c>
      <c r="B15" s="6">
        <v>12561990</v>
      </c>
      <c r="C15" s="63">
        <f>-Pyg!D40</f>
        <v>15494661</v>
      </c>
      <c r="D15" s="12">
        <f>-Pyg!E40</f>
        <v>14036362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s="45" customFormat="1" x14ac:dyDescent="0.2">
      <c r="A16" s="8" t="s">
        <v>261</v>
      </c>
      <c r="B16" s="6"/>
      <c r="C16" s="63"/>
      <c r="D16" s="1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45" customFormat="1" x14ac:dyDescent="0.2">
      <c r="A17" s="8" t="s">
        <v>262</v>
      </c>
      <c r="B17" s="6"/>
      <c r="C17" s="63"/>
      <c r="D17" s="1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45" customFormat="1" x14ac:dyDescent="0.2">
      <c r="A18" s="8" t="s">
        <v>263</v>
      </c>
      <c r="B18" s="6"/>
      <c r="C18" s="63"/>
      <c r="D18" s="1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s="45" customFormat="1" x14ac:dyDescent="0.2">
      <c r="A19" s="8" t="s">
        <v>264</v>
      </c>
      <c r="B19" s="6"/>
      <c r="C19" s="63"/>
      <c r="D19" s="1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45" customFormat="1" x14ac:dyDescent="0.2">
      <c r="A20" s="8" t="s">
        <v>265</v>
      </c>
      <c r="B20" s="6">
        <v>-17411193</v>
      </c>
      <c r="C20" s="63">
        <v>-17811561</v>
      </c>
      <c r="D20" s="12">
        <v>-9926694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s="45" customFormat="1" x14ac:dyDescent="0.2">
      <c r="A21" s="8" t="s">
        <v>266</v>
      </c>
      <c r="B21" s="6"/>
      <c r="C21" s="63"/>
      <c r="D21" s="1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45" customFormat="1" x14ac:dyDescent="0.2">
      <c r="A22" s="8" t="s">
        <v>267</v>
      </c>
      <c r="B22" s="6"/>
      <c r="C22" s="63"/>
      <c r="D22" s="1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s="45" customFormat="1" x14ac:dyDescent="0.2">
      <c r="A23" s="8" t="s">
        <v>268</v>
      </c>
      <c r="B23" s="6"/>
      <c r="C23" s="63"/>
      <c r="D23" s="1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45" customFormat="1" x14ac:dyDescent="0.2">
      <c r="A24" s="8" t="s">
        <v>269</v>
      </c>
      <c r="B24" s="6"/>
      <c r="C24" s="63"/>
      <c r="D24" s="1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45" customFormat="1" x14ac:dyDescent="0.2">
      <c r="A25" s="47" t="s">
        <v>270</v>
      </c>
      <c r="B25" s="5">
        <f>+B26+B27+B28+B29+B30+B31</f>
        <v>-61364</v>
      </c>
      <c r="C25" s="67">
        <f>+C26+C27+C28+C29+C30+C31</f>
        <v>50041</v>
      </c>
      <c r="D25" s="11">
        <f>+D26+D27+D28+D29+D30+D31</f>
        <v>-93695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45" customFormat="1" x14ac:dyDescent="0.2">
      <c r="A26" s="8" t="s">
        <v>271</v>
      </c>
      <c r="B26" s="6"/>
      <c r="C26" s="63"/>
      <c r="D26" s="1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45" customFormat="1" x14ac:dyDescent="0.2">
      <c r="A27" s="8" t="s">
        <v>272</v>
      </c>
      <c r="B27" s="6">
        <v>-61977</v>
      </c>
      <c r="C27" s="63">
        <v>111099</v>
      </c>
      <c r="D27" s="12">
        <v>-102202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45" customFormat="1" x14ac:dyDescent="0.2">
      <c r="A28" s="8" t="s">
        <v>273</v>
      </c>
      <c r="B28" s="6">
        <v>630</v>
      </c>
      <c r="C28" s="63">
        <v>0</v>
      </c>
      <c r="D28" s="12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5" customFormat="1" x14ac:dyDescent="0.2">
      <c r="A29" s="8" t="s">
        <v>274</v>
      </c>
      <c r="B29" s="48">
        <v>-17</v>
      </c>
      <c r="C29" s="64">
        <v>-61058</v>
      </c>
      <c r="D29" s="32">
        <v>8507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45" customFormat="1" x14ac:dyDescent="0.2">
      <c r="A30" s="8" t="s">
        <v>275</v>
      </c>
      <c r="B30" s="6"/>
      <c r="C30" s="63"/>
      <c r="D30" s="1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45" customFormat="1" x14ac:dyDescent="0.2">
      <c r="A31" s="8" t="s">
        <v>276</v>
      </c>
      <c r="B31" s="6"/>
      <c r="C31" s="63"/>
      <c r="D31" s="1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45" customFormat="1" x14ac:dyDescent="0.2">
      <c r="A32" s="47" t="s">
        <v>277</v>
      </c>
      <c r="B32" s="5">
        <f>B33+B34+B35+B36+B37</f>
        <v>16398475</v>
      </c>
      <c r="C32" s="67">
        <f>C33+C34+C35+C36+C37</f>
        <v>16087581</v>
      </c>
      <c r="D32" s="11">
        <f>D33+D34+D35+D36+D37</f>
        <v>9117700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45" customFormat="1" x14ac:dyDescent="0.2">
      <c r="A33" s="8" t="s">
        <v>278</v>
      </c>
      <c r="B33" s="6"/>
      <c r="C33" s="63"/>
      <c r="D33" s="1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45" customFormat="1" x14ac:dyDescent="0.2">
      <c r="A34" s="8" t="s">
        <v>279</v>
      </c>
      <c r="B34" s="6">
        <v>17383208</v>
      </c>
      <c r="C34" s="63">
        <v>17798923</v>
      </c>
      <c r="D34" s="12">
        <v>9915460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45" customFormat="1" x14ac:dyDescent="0.2">
      <c r="A35" s="8" t="s">
        <v>280</v>
      </c>
      <c r="B35" s="6">
        <v>59859</v>
      </c>
      <c r="C35" s="63">
        <v>12638</v>
      </c>
      <c r="D35" s="12">
        <v>11235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s="45" customFormat="1" x14ac:dyDescent="0.2">
      <c r="A36" s="8" t="s">
        <v>281</v>
      </c>
      <c r="B36" s="6">
        <v>-1044592</v>
      </c>
      <c r="C36" s="63">
        <v>-1723980</v>
      </c>
      <c r="D36" s="12">
        <v>-808995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s="45" customFormat="1" x14ac:dyDescent="0.2">
      <c r="A37" s="8" t="s">
        <v>282</v>
      </c>
      <c r="B37" s="6"/>
      <c r="C37" s="63"/>
      <c r="D37" s="1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s="45" customFormat="1" x14ac:dyDescent="0.2">
      <c r="A38" s="17" t="s">
        <v>283</v>
      </c>
      <c r="B38" s="14">
        <f>+B12+B13+B25+B32</f>
        <v>16099272</v>
      </c>
      <c r="C38" s="70">
        <f>+C12+C13+C25+C32</f>
        <v>15906357.48</v>
      </c>
      <c r="D38" s="73">
        <f>+D12+D13+D25+D32</f>
        <v>8772077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s="45" customFormat="1" x14ac:dyDescent="0.2">
      <c r="A39" s="9" t="s">
        <v>284</v>
      </c>
      <c r="B39" s="5"/>
      <c r="C39" s="67"/>
      <c r="D39" s="1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s="45" customFormat="1" x14ac:dyDescent="0.2">
      <c r="A40" s="47" t="s">
        <v>285</v>
      </c>
      <c r="B40" s="5">
        <f>B41+B42+B43+B44+B45+B46+B47</f>
        <v>-52002872</v>
      </c>
      <c r="C40" s="67">
        <f>C41+C42+C43+C44+C45+C46+C47</f>
        <v>-27966588</v>
      </c>
      <c r="D40" s="11">
        <f>D41+D42+D43+D44+D45+D46+D47</f>
        <v>-15924950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s="45" customFormat="1" x14ac:dyDescent="0.2">
      <c r="A41" s="8" t="s">
        <v>286</v>
      </c>
      <c r="B41" s="6">
        <v>-31996370</v>
      </c>
      <c r="C41" s="63">
        <f>-[1]BS!$AE$73+[1]BS!$AE$71</f>
        <v>-27950000</v>
      </c>
      <c r="D41" s="12">
        <f>-[1]BS!$AF$73</f>
        <v>-15910000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s="45" customFormat="1" x14ac:dyDescent="0.2">
      <c r="A42" s="8" t="s">
        <v>287</v>
      </c>
      <c r="B42" s="6">
        <v>-5320</v>
      </c>
      <c r="C42" s="63">
        <v>-11119</v>
      </c>
      <c r="D42" s="12">
        <v>-7950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s="45" customFormat="1" x14ac:dyDescent="0.2">
      <c r="A43" s="8" t="s">
        <v>288</v>
      </c>
      <c r="B43" s="6">
        <v>-1182</v>
      </c>
      <c r="C43" s="63">
        <v>-5469</v>
      </c>
      <c r="D43" s="12">
        <v>-7000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s="45" customFormat="1" x14ac:dyDescent="0.2">
      <c r="A44" s="8" t="s">
        <v>289</v>
      </c>
      <c r="B44" s="6"/>
      <c r="C44" s="63"/>
      <c r="D44" s="1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s="45" customFormat="1" x14ac:dyDescent="0.2">
      <c r="A45" s="8" t="s">
        <v>290</v>
      </c>
      <c r="B45" s="6">
        <v>-20000000</v>
      </c>
      <c r="C45" s="63"/>
      <c r="D45" s="1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45" customFormat="1" x14ac:dyDescent="0.2">
      <c r="A46" s="8" t="s">
        <v>291</v>
      </c>
      <c r="B46" s="6"/>
      <c r="C46" s="63"/>
      <c r="D46" s="1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s="45" customFormat="1" x14ac:dyDescent="0.2">
      <c r="A47" s="8" t="s">
        <v>292</v>
      </c>
      <c r="B47" s="6"/>
      <c r="C47" s="63"/>
      <c r="D47" s="1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s="45" customFormat="1" x14ac:dyDescent="0.2">
      <c r="A48" s="47" t="s">
        <v>293</v>
      </c>
      <c r="B48" s="5">
        <f>B49+B50+B51+B52+B53+B54+B55</f>
        <v>29983759</v>
      </c>
      <c r="C48" s="67">
        <f>C49+C50+C51+C52+C53+C54+C55</f>
        <v>11920000</v>
      </c>
      <c r="D48" s="11">
        <f>D49+D50+D51+D52+D53+D54+D55</f>
        <v>6320000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45" customFormat="1" x14ac:dyDescent="0.2">
      <c r="A49" s="8" t="s">
        <v>286</v>
      </c>
      <c r="B49" s="6">
        <v>18983759</v>
      </c>
      <c r="C49" s="63">
        <v>2820000</v>
      </c>
      <c r="D49" s="12">
        <v>320000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45" customFormat="1" x14ac:dyDescent="0.2">
      <c r="A50" s="8" t="s">
        <v>287</v>
      </c>
      <c r="B50" s="6"/>
      <c r="C50" s="63"/>
      <c r="D50" s="1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s="45" customFormat="1" x14ac:dyDescent="0.2">
      <c r="A51" s="8" t="s">
        <v>288</v>
      </c>
      <c r="B51" s="6"/>
      <c r="C51" s="63"/>
      <c r="D51" s="12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45" customFormat="1" x14ac:dyDescent="0.2">
      <c r="A52" s="8" t="s">
        <v>289</v>
      </c>
      <c r="B52" s="6"/>
      <c r="C52" s="63"/>
      <c r="D52" s="12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45" customFormat="1" x14ac:dyDescent="0.2">
      <c r="A53" s="8" t="s">
        <v>290</v>
      </c>
      <c r="B53" s="6">
        <v>11000000</v>
      </c>
      <c r="C53" s="63">
        <v>9100000</v>
      </c>
      <c r="D53" s="12">
        <v>6000000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s="45" customFormat="1" x14ac:dyDescent="0.2">
      <c r="A54" s="8" t="s">
        <v>291</v>
      </c>
      <c r="B54" s="6"/>
      <c r="C54" s="63"/>
      <c r="D54" s="12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5" customFormat="1" x14ac:dyDescent="0.2">
      <c r="A55" s="8" t="s">
        <v>292</v>
      </c>
      <c r="B55" s="6"/>
      <c r="C55" s="63"/>
      <c r="D55" s="12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s="44" customFormat="1" x14ac:dyDescent="0.2">
      <c r="A56" s="17" t="s">
        <v>320</v>
      </c>
      <c r="B56" s="14">
        <f>B40+B48</f>
        <v>-22019113</v>
      </c>
      <c r="C56" s="70">
        <f>C40+C48</f>
        <v>-16046588</v>
      </c>
      <c r="D56" s="73">
        <f>D40+D48</f>
        <v>-9604950</v>
      </c>
    </row>
    <row r="57" spans="1:17" s="44" customFormat="1" x14ac:dyDescent="0.2">
      <c r="A57" s="9" t="s">
        <v>294</v>
      </c>
      <c r="B57" s="48"/>
      <c r="C57" s="64"/>
      <c r="D57" s="32"/>
    </row>
    <row r="58" spans="1:17" s="44" customFormat="1" x14ac:dyDescent="0.2">
      <c r="A58" s="47" t="s">
        <v>295</v>
      </c>
      <c r="B58" s="49">
        <f>B59+B60+B61+B62+B63</f>
        <v>5695934</v>
      </c>
      <c r="C58" s="74">
        <f>C59+C60+C61+C62+C63</f>
        <v>0</v>
      </c>
      <c r="D58" s="75">
        <f>D59+D60+D61+D62+D63</f>
        <v>1000000</v>
      </c>
    </row>
    <row r="59" spans="1:17" s="44" customFormat="1" x14ac:dyDescent="0.2">
      <c r="A59" s="8" t="s">
        <v>296</v>
      </c>
      <c r="B59" s="48">
        <v>5695934</v>
      </c>
      <c r="C59" s="64"/>
      <c r="D59" s="32">
        <v>1000000</v>
      </c>
    </row>
    <row r="60" spans="1:17" s="44" customFormat="1" x14ac:dyDescent="0.2">
      <c r="A60" s="8" t="s">
        <v>297</v>
      </c>
      <c r="B60" s="48"/>
      <c r="C60" s="64"/>
      <c r="D60" s="32"/>
    </row>
    <row r="61" spans="1:17" s="44" customFormat="1" x14ac:dyDescent="0.2">
      <c r="A61" s="8" t="s">
        <v>298</v>
      </c>
      <c r="B61" s="48"/>
      <c r="C61" s="64"/>
      <c r="D61" s="32"/>
    </row>
    <row r="62" spans="1:17" s="44" customFormat="1" x14ac:dyDescent="0.2">
      <c r="A62" s="8" t="s">
        <v>299</v>
      </c>
      <c r="B62" s="48"/>
      <c r="C62" s="64"/>
      <c r="D62" s="32"/>
    </row>
    <row r="63" spans="1:17" s="44" customFormat="1" x14ac:dyDescent="0.2">
      <c r="A63" s="8" t="s">
        <v>300</v>
      </c>
      <c r="B63" s="48"/>
      <c r="C63" s="64"/>
      <c r="D63" s="32"/>
    </row>
    <row r="64" spans="1:17" s="44" customFormat="1" x14ac:dyDescent="0.2">
      <c r="A64" s="47" t="s">
        <v>301</v>
      </c>
      <c r="B64" s="49">
        <f>B65+B70</f>
        <v>0</v>
      </c>
      <c r="C64" s="74">
        <f>C65+C70</f>
        <v>0</v>
      </c>
      <c r="D64" s="75">
        <f>D65+D70</f>
        <v>0</v>
      </c>
    </row>
    <row r="65" spans="1:4" s="44" customFormat="1" x14ac:dyDescent="0.2">
      <c r="A65" s="9" t="s">
        <v>302</v>
      </c>
      <c r="B65" s="49">
        <f>B66+B67+B68+B69</f>
        <v>0</v>
      </c>
      <c r="C65" s="74">
        <f>C66+C67+C68+C69</f>
        <v>0</v>
      </c>
      <c r="D65" s="75">
        <f>D66+D67+D68+D69</f>
        <v>0</v>
      </c>
    </row>
    <row r="66" spans="1:4" s="44" customFormat="1" x14ac:dyDescent="0.2">
      <c r="A66" s="8" t="s">
        <v>303</v>
      </c>
      <c r="B66" s="48"/>
      <c r="C66" s="64"/>
      <c r="D66" s="32"/>
    </row>
    <row r="67" spans="1:4" x14ac:dyDescent="0.2">
      <c r="A67" s="8" t="s">
        <v>304</v>
      </c>
      <c r="B67" s="61"/>
      <c r="C67" s="65"/>
      <c r="D67" s="33"/>
    </row>
    <row r="68" spans="1:4" x14ac:dyDescent="0.2">
      <c r="A68" s="8" t="s">
        <v>305</v>
      </c>
      <c r="B68" s="61"/>
      <c r="C68" s="65"/>
      <c r="D68" s="33"/>
    </row>
    <row r="69" spans="1:4" x14ac:dyDescent="0.2">
      <c r="A69" s="8" t="s">
        <v>306</v>
      </c>
      <c r="B69" s="61"/>
      <c r="C69" s="65"/>
      <c r="D69" s="33"/>
    </row>
    <row r="70" spans="1:4" x14ac:dyDescent="0.2">
      <c r="A70" s="9" t="s">
        <v>307</v>
      </c>
      <c r="B70" s="49">
        <f>B71+B72+B73+B74</f>
        <v>0</v>
      </c>
      <c r="C70" s="74">
        <f>C71+C72+C73+C74</f>
        <v>0</v>
      </c>
      <c r="D70" s="75">
        <f>D71+D72+D73+D74</f>
        <v>0</v>
      </c>
    </row>
    <row r="71" spans="1:4" x14ac:dyDescent="0.2">
      <c r="A71" s="8" t="s">
        <v>308</v>
      </c>
      <c r="B71" s="61"/>
      <c r="C71" s="65"/>
      <c r="D71" s="33"/>
    </row>
    <row r="72" spans="1:4" x14ac:dyDescent="0.2">
      <c r="A72" s="8" t="s">
        <v>309</v>
      </c>
      <c r="B72" s="61"/>
      <c r="C72" s="65"/>
      <c r="D72" s="33"/>
    </row>
    <row r="73" spans="1:4" x14ac:dyDescent="0.2">
      <c r="A73" s="8" t="s">
        <v>310</v>
      </c>
      <c r="B73" s="61"/>
      <c r="C73" s="65"/>
      <c r="D73" s="33"/>
    </row>
    <row r="74" spans="1:4" x14ac:dyDescent="0.2">
      <c r="A74" s="8" t="s">
        <v>311</v>
      </c>
      <c r="B74" s="61"/>
      <c r="C74" s="65"/>
      <c r="D74" s="33"/>
    </row>
    <row r="75" spans="1:4" x14ac:dyDescent="0.2">
      <c r="A75" s="47" t="s">
        <v>312</v>
      </c>
      <c r="B75" s="49">
        <f>B76+B77</f>
        <v>0</v>
      </c>
      <c r="C75" s="74">
        <f>C76+C77</f>
        <v>0</v>
      </c>
      <c r="D75" s="75">
        <f>D76+D77</f>
        <v>0</v>
      </c>
    </row>
    <row r="76" spans="1:4" x14ac:dyDescent="0.2">
      <c r="A76" s="8" t="s">
        <v>313</v>
      </c>
      <c r="B76" s="61"/>
      <c r="C76" s="65"/>
      <c r="D76" s="33"/>
    </row>
    <row r="77" spans="1:4" x14ac:dyDescent="0.2">
      <c r="A77" s="8" t="s">
        <v>314</v>
      </c>
      <c r="B77" s="61"/>
      <c r="C77" s="65"/>
      <c r="D77" s="33"/>
    </row>
    <row r="78" spans="1:4" x14ac:dyDescent="0.2">
      <c r="A78" s="17" t="s">
        <v>315</v>
      </c>
      <c r="B78" s="14">
        <f>B58+B64+B75</f>
        <v>5695934</v>
      </c>
      <c r="C78" s="70">
        <f>C58+C64+C75</f>
        <v>0</v>
      </c>
      <c r="D78" s="73">
        <f>D58+D64+D75</f>
        <v>1000000</v>
      </c>
    </row>
    <row r="79" spans="1:4" x14ac:dyDescent="0.2">
      <c r="A79" s="9" t="s">
        <v>316</v>
      </c>
      <c r="B79" s="61"/>
      <c r="C79" s="65"/>
      <c r="D79" s="33"/>
    </row>
    <row r="80" spans="1:4" x14ac:dyDescent="0.2">
      <c r="A80" s="9" t="s">
        <v>317</v>
      </c>
      <c r="B80" s="49">
        <f>B38+B56+B78+B79</f>
        <v>-223907</v>
      </c>
      <c r="C80" s="74">
        <f>C38+C56+C78+C79</f>
        <v>-140230.51999999955</v>
      </c>
      <c r="D80" s="75">
        <f>D38+D56+D78+D79</f>
        <v>167127</v>
      </c>
    </row>
    <row r="81" spans="1:5" x14ac:dyDescent="0.2">
      <c r="A81" s="8" t="s">
        <v>318</v>
      </c>
      <c r="B81" s="61">
        <v>844812</v>
      </c>
      <c r="C81" s="65">
        <f>+B82</f>
        <v>620905</v>
      </c>
      <c r="D81" s="33">
        <f>+C82</f>
        <v>480674</v>
      </c>
    </row>
    <row r="82" spans="1:5" ht="13.5" thickBot="1" x14ac:dyDescent="0.25">
      <c r="A82" s="10" t="s">
        <v>319</v>
      </c>
      <c r="B82" s="62">
        <f>+B81+B80</f>
        <v>620905</v>
      </c>
      <c r="C82" s="66">
        <f>+Balance!D71</f>
        <v>480674</v>
      </c>
      <c r="D82" s="91">
        <f>+Balance!E71</f>
        <v>647801</v>
      </c>
    </row>
    <row r="83" spans="1:5" ht="17.25" customHeight="1" x14ac:dyDescent="0.2">
      <c r="A83" s="120" t="s">
        <v>346</v>
      </c>
      <c r="B83" s="120"/>
      <c r="C83" s="120"/>
      <c r="D83" s="120"/>
      <c r="E83" s="108"/>
    </row>
    <row r="84" spans="1:5" x14ac:dyDescent="0.2">
      <c r="A84" s="24"/>
      <c r="B84" s="25"/>
      <c r="C84" s="25"/>
      <c r="D84" s="25"/>
    </row>
    <row r="85" spans="1:5" hidden="1" x14ac:dyDescent="0.2">
      <c r="A85" s="24"/>
      <c r="B85" s="25">
        <f>+B81-B82</f>
        <v>223907</v>
      </c>
      <c r="C85" s="25">
        <f t="shared" ref="C85:D85" si="0">+C81-C82</f>
        <v>140231</v>
      </c>
      <c r="D85" s="25">
        <f t="shared" si="0"/>
        <v>-167127</v>
      </c>
    </row>
    <row r="86" spans="1:5" hidden="1" x14ac:dyDescent="0.2">
      <c r="A86" s="24"/>
      <c r="B86" s="25">
        <f>+B85+B80</f>
        <v>0</v>
      </c>
      <c r="C86" s="25">
        <f t="shared" ref="C86:D86" si="1">+C85+C80</f>
        <v>0.48000000044703484</v>
      </c>
      <c r="D86" s="25">
        <f t="shared" si="1"/>
        <v>0</v>
      </c>
    </row>
    <row r="87" spans="1:5" hidden="1" x14ac:dyDescent="0.2">
      <c r="A87" s="24"/>
      <c r="B87" s="25"/>
      <c r="C87" s="25"/>
      <c r="D87" s="25"/>
    </row>
    <row r="88" spans="1:5" x14ac:dyDescent="0.2">
      <c r="A88" s="24"/>
      <c r="B88" s="25"/>
      <c r="C88" s="25"/>
      <c r="D88" s="25"/>
    </row>
    <row r="89" spans="1:5" x14ac:dyDescent="0.2">
      <c r="A89" s="24"/>
      <c r="B89" s="25"/>
      <c r="C89" s="25"/>
      <c r="D89" s="25"/>
    </row>
    <row r="90" spans="1:5" x14ac:dyDescent="0.2">
      <c r="A90" s="24"/>
      <c r="B90" s="25"/>
      <c r="C90" s="25"/>
      <c r="D90" s="25"/>
    </row>
    <row r="91" spans="1:5" x14ac:dyDescent="0.2">
      <c r="A91" s="24"/>
      <c r="B91" s="25"/>
      <c r="C91" s="25"/>
      <c r="D91" s="25"/>
    </row>
    <row r="92" spans="1:5" x14ac:dyDescent="0.2">
      <c r="A92" s="24"/>
      <c r="B92" s="25"/>
      <c r="C92" s="25"/>
      <c r="D92" s="25"/>
    </row>
    <row r="93" spans="1:5" x14ac:dyDescent="0.2">
      <c r="A93" s="24"/>
      <c r="B93" s="25"/>
      <c r="C93" s="25"/>
      <c r="D93" s="25"/>
    </row>
    <row r="94" spans="1:5" x14ac:dyDescent="0.2">
      <c r="A94" s="24"/>
      <c r="B94" s="25"/>
      <c r="C94" s="25"/>
      <c r="D94" s="25"/>
    </row>
    <row r="95" spans="1:5" x14ac:dyDescent="0.2">
      <c r="A95" s="24"/>
      <c r="B95" s="25"/>
      <c r="C95" s="25"/>
      <c r="D95" s="25"/>
    </row>
    <row r="96" spans="1:5" x14ac:dyDescent="0.2">
      <c r="A96" s="24"/>
      <c r="B96" s="25"/>
      <c r="C96" s="25"/>
      <c r="D96" s="25"/>
    </row>
    <row r="97" spans="2:4" s="24" customFormat="1" x14ac:dyDescent="0.2">
      <c r="B97" s="25"/>
      <c r="C97" s="25"/>
      <c r="D97" s="25"/>
    </row>
    <row r="98" spans="2:4" s="24" customFormat="1" x14ac:dyDescent="0.2">
      <c r="B98" s="25"/>
      <c r="C98" s="25"/>
      <c r="D98" s="25"/>
    </row>
    <row r="99" spans="2:4" s="24" customFormat="1" x14ac:dyDescent="0.2">
      <c r="B99" s="25"/>
      <c r="C99" s="25"/>
      <c r="D99" s="25"/>
    </row>
    <row r="100" spans="2:4" s="24" customFormat="1" x14ac:dyDescent="0.2">
      <c r="B100" s="25"/>
      <c r="C100" s="25"/>
      <c r="D100" s="25"/>
    </row>
    <row r="101" spans="2:4" s="24" customFormat="1" x14ac:dyDescent="0.2">
      <c r="B101" s="25"/>
      <c r="C101" s="25"/>
      <c r="D101" s="25"/>
    </row>
    <row r="102" spans="2:4" s="24" customFormat="1" x14ac:dyDescent="0.2">
      <c r="B102" s="25"/>
      <c r="C102" s="25"/>
      <c r="D102" s="25"/>
    </row>
    <row r="103" spans="2:4" s="24" customFormat="1" x14ac:dyDescent="0.2">
      <c r="B103" s="25"/>
      <c r="C103" s="25"/>
      <c r="D103" s="25"/>
    </row>
    <row r="104" spans="2:4" s="24" customFormat="1" x14ac:dyDescent="0.2">
      <c r="B104" s="25"/>
      <c r="C104" s="25"/>
      <c r="D104" s="25"/>
    </row>
    <row r="105" spans="2:4" s="24" customFormat="1" x14ac:dyDescent="0.2">
      <c r="B105" s="25"/>
      <c r="C105" s="25"/>
      <c r="D105" s="25"/>
    </row>
    <row r="106" spans="2:4" s="24" customFormat="1" x14ac:dyDescent="0.2">
      <c r="B106" s="25"/>
      <c r="C106" s="25"/>
      <c r="D106" s="25"/>
    </row>
    <row r="107" spans="2:4" s="24" customFormat="1" x14ac:dyDescent="0.2">
      <c r="B107" s="25"/>
      <c r="C107" s="25"/>
      <c r="D107" s="25"/>
    </row>
    <row r="108" spans="2:4" s="24" customFormat="1" x14ac:dyDescent="0.2">
      <c r="B108" s="25"/>
      <c r="C108" s="25"/>
      <c r="D108" s="25"/>
    </row>
    <row r="109" spans="2:4" s="24" customFormat="1" x14ac:dyDescent="0.2">
      <c r="B109" s="25"/>
      <c r="C109" s="25"/>
      <c r="D109" s="25"/>
    </row>
    <row r="110" spans="2:4" s="24" customFormat="1" x14ac:dyDescent="0.2">
      <c r="B110" s="25"/>
      <c r="C110" s="25"/>
      <c r="D110" s="25"/>
    </row>
    <row r="111" spans="2:4" s="24" customFormat="1" x14ac:dyDescent="0.2">
      <c r="B111" s="25"/>
      <c r="C111" s="25"/>
      <c r="D111" s="25"/>
    </row>
    <row r="112" spans="2:4" s="24" customFormat="1" x14ac:dyDescent="0.2">
      <c r="B112" s="25"/>
      <c r="C112" s="25"/>
      <c r="D112" s="25"/>
    </row>
    <row r="113" spans="2:4" s="24" customFormat="1" x14ac:dyDescent="0.2">
      <c r="B113" s="25"/>
      <c r="C113" s="25"/>
      <c r="D113" s="25"/>
    </row>
    <row r="114" spans="2:4" s="24" customFormat="1" x14ac:dyDescent="0.2">
      <c r="B114" s="25"/>
      <c r="C114" s="25"/>
      <c r="D114" s="25"/>
    </row>
    <row r="115" spans="2:4" s="24" customFormat="1" x14ac:dyDescent="0.2">
      <c r="B115" s="25"/>
      <c r="C115" s="25"/>
      <c r="D115" s="25"/>
    </row>
    <row r="116" spans="2:4" s="24" customFormat="1" x14ac:dyDescent="0.2">
      <c r="B116" s="25"/>
      <c r="C116" s="25"/>
      <c r="D116" s="25"/>
    </row>
    <row r="117" spans="2:4" s="24" customFormat="1" x14ac:dyDescent="0.2">
      <c r="B117" s="25"/>
      <c r="C117" s="25"/>
      <c r="D117" s="25"/>
    </row>
    <row r="118" spans="2:4" s="24" customFormat="1" x14ac:dyDescent="0.2">
      <c r="B118" s="25"/>
      <c r="C118" s="25"/>
      <c r="D118" s="25"/>
    </row>
    <row r="119" spans="2:4" s="24" customFormat="1" x14ac:dyDescent="0.2">
      <c r="B119" s="25"/>
      <c r="C119" s="25"/>
      <c r="D119" s="25"/>
    </row>
    <row r="120" spans="2:4" s="24" customFormat="1" x14ac:dyDescent="0.2">
      <c r="B120" s="25"/>
      <c r="C120" s="25"/>
      <c r="D120" s="25"/>
    </row>
    <row r="121" spans="2:4" s="24" customFormat="1" x14ac:dyDescent="0.2">
      <c r="B121" s="25"/>
      <c r="C121" s="25"/>
      <c r="D121" s="25"/>
    </row>
    <row r="122" spans="2:4" s="24" customFormat="1" x14ac:dyDescent="0.2">
      <c r="B122" s="25"/>
      <c r="C122" s="25"/>
      <c r="D122" s="25"/>
    </row>
    <row r="123" spans="2:4" s="24" customFormat="1" x14ac:dyDescent="0.2">
      <c r="B123" s="25"/>
      <c r="C123" s="25"/>
      <c r="D123" s="25"/>
    </row>
    <row r="124" spans="2:4" s="24" customFormat="1" x14ac:dyDescent="0.2">
      <c r="B124" s="25"/>
      <c r="C124" s="25"/>
      <c r="D124" s="25"/>
    </row>
    <row r="125" spans="2:4" s="24" customFormat="1" x14ac:dyDescent="0.2">
      <c r="B125" s="25"/>
      <c r="C125" s="25"/>
      <c r="D125" s="25"/>
    </row>
    <row r="126" spans="2:4" s="24" customFormat="1" x14ac:dyDescent="0.2">
      <c r="B126" s="25"/>
      <c r="C126" s="25"/>
      <c r="D126" s="25"/>
    </row>
    <row r="127" spans="2:4" s="24" customFormat="1" x14ac:dyDescent="0.2">
      <c r="B127" s="25"/>
      <c r="C127" s="25"/>
      <c r="D127" s="25"/>
    </row>
    <row r="128" spans="2:4" s="24" customFormat="1" x14ac:dyDescent="0.2">
      <c r="B128" s="25"/>
      <c r="C128" s="25"/>
      <c r="D128" s="25"/>
    </row>
    <row r="129" spans="2:4" s="24" customFormat="1" x14ac:dyDescent="0.2">
      <c r="B129" s="25"/>
      <c r="C129" s="25"/>
      <c r="D129" s="25"/>
    </row>
    <row r="130" spans="2:4" s="24" customFormat="1" x14ac:dyDescent="0.2">
      <c r="B130" s="25"/>
      <c r="C130" s="25"/>
      <c r="D130" s="25"/>
    </row>
    <row r="131" spans="2:4" s="24" customFormat="1" x14ac:dyDescent="0.2">
      <c r="B131" s="25"/>
      <c r="C131" s="25"/>
      <c r="D131" s="25"/>
    </row>
    <row r="132" spans="2:4" s="24" customFormat="1" x14ac:dyDescent="0.2">
      <c r="B132" s="25"/>
      <c r="C132" s="25"/>
      <c r="D132" s="25"/>
    </row>
    <row r="133" spans="2:4" s="24" customFormat="1" x14ac:dyDescent="0.2">
      <c r="B133" s="25"/>
      <c r="C133" s="25"/>
      <c r="D133" s="25"/>
    </row>
    <row r="134" spans="2:4" s="24" customFormat="1" x14ac:dyDescent="0.2">
      <c r="B134" s="25"/>
      <c r="C134" s="25"/>
      <c r="D134" s="25"/>
    </row>
    <row r="135" spans="2:4" s="24" customFormat="1" x14ac:dyDescent="0.2">
      <c r="B135" s="25"/>
      <c r="C135" s="25"/>
      <c r="D135" s="25"/>
    </row>
    <row r="136" spans="2:4" s="24" customFormat="1" x14ac:dyDescent="0.2">
      <c r="B136" s="25"/>
      <c r="C136" s="25"/>
      <c r="D136" s="25"/>
    </row>
    <row r="137" spans="2:4" s="24" customFormat="1" x14ac:dyDescent="0.2">
      <c r="B137" s="25"/>
      <c r="C137" s="25"/>
      <c r="D137" s="25"/>
    </row>
    <row r="138" spans="2:4" s="24" customFormat="1" x14ac:dyDescent="0.2">
      <c r="B138" s="25"/>
      <c r="C138" s="25"/>
      <c r="D138" s="25"/>
    </row>
    <row r="139" spans="2:4" s="24" customFormat="1" x14ac:dyDescent="0.2">
      <c r="B139" s="25"/>
      <c r="C139" s="25"/>
      <c r="D139" s="25"/>
    </row>
    <row r="140" spans="2:4" s="24" customFormat="1" x14ac:dyDescent="0.2">
      <c r="B140" s="25"/>
      <c r="C140" s="25"/>
      <c r="D140" s="25"/>
    </row>
    <row r="141" spans="2:4" s="24" customFormat="1" x14ac:dyDescent="0.2">
      <c r="B141" s="25"/>
      <c r="C141" s="25"/>
      <c r="D141" s="25"/>
    </row>
    <row r="142" spans="2:4" s="24" customFormat="1" x14ac:dyDescent="0.2">
      <c r="B142" s="25"/>
      <c r="C142" s="25"/>
      <c r="D142" s="25"/>
    </row>
    <row r="143" spans="2:4" s="24" customFormat="1" x14ac:dyDescent="0.2">
      <c r="B143" s="25"/>
      <c r="C143" s="25"/>
      <c r="D143" s="25"/>
    </row>
    <row r="144" spans="2:4" s="24" customFormat="1" x14ac:dyDescent="0.2">
      <c r="B144" s="25"/>
      <c r="C144" s="25"/>
      <c r="D144" s="25"/>
    </row>
    <row r="145" spans="2:4" s="24" customFormat="1" x14ac:dyDescent="0.2">
      <c r="B145" s="25"/>
      <c r="C145" s="25"/>
      <c r="D145" s="25"/>
    </row>
  </sheetData>
  <mergeCells count="4">
    <mergeCell ref="A6:D6"/>
    <mergeCell ref="A10:D10"/>
    <mergeCell ref="A3:D3"/>
    <mergeCell ref="A83:D83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>&amp;L&amp;"Arial,Negrita"&amp;8Presupuestos de sociedades públicas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30.7109375" style="26" customWidth="1"/>
    <col min="2" max="2" width="81.28515625" style="26" customWidth="1"/>
    <col min="3" max="5" width="14.7109375" style="27" customWidth="1"/>
    <col min="6" max="6" width="1.85546875" style="24" customWidth="1"/>
    <col min="7" max="18" width="11.42578125" style="24"/>
    <col min="19" max="16384" width="11.42578125" style="26"/>
  </cols>
  <sheetData>
    <row r="1" spans="1:18" x14ac:dyDescent="0.2">
      <c r="A1" s="51"/>
      <c r="B1" s="51"/>
      <c r="C1" s="52"/>
      <c r="D1" s="52"/>
      <c r="E1" s="52"/>
    </row>
    <row r="2" spans="1:18" ht="13.5" thickBot="1" x14ac:dyDescent="0.25">
      <c r="A2" s="51"/>
      <c r="B2" s="51"/>
      <c r="C2" s="52"/>
      <c r="D2" s="52"/>
      <c r="E2" s="52"/>
    </row>
    <row r="3" spans="1:18" s="35" customFormat="1" ht="18.75" customHeight="1" thickBot="1" x14ac:dyDescent="0.3">
      <c r="A3" s="109" t="s">
        <v>344</v>
      </c>
      <c r="B3" s="110"/>
      <c r="C3" s="110"/>
      <c r="D3" s="110"/>
      <c r="E3" s="11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39" customFormat="1" ht="11.25" x14ac:dyDescent="0.2">
      <c r="A4" s="53"/>
      <c r="B4" s="53"/>
      <c r="C4" s="18"/>
      <c r="D4" s="18"/>
      <c r="E4" s="1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2">
      <c r="A5" s="54"/>
      <c r="B5" s="2"/>
      <c r="C5" s="19"/>
      <c r="D5" s="19"/>
      <c r="E5" s="20"/>
    </row>
    <row r="6" spans="1:18" ht="15.75" x14ac:dyDescent="0.2">
      <c r="A6" s="112" t="s">
        <v>340</v>
      </c>
      <c r="B6" s="112"/>
      <c r="C6" s="112"/>
      <c r="D6" s="112"/>
      <c r="E6" s="112"/>
    </row>
    <row r="7" spans="1:18" x14ac:dyDescent="0.2">
      <c r="A7" s="54"/>
      <c r="B7" s="42"/>
      <c r="C7" s="40"/>
      <c r="D7" s="40"/>
      <c r="E7" s="41"/>
    </row>
    <row r="8" spans="1:18" x14ac:dyDescent="0.2">
      <c r="A8" s="21" t="s">
        <v>240</v>
      </c>
      <c r="B8" s="42"/>
      <c r="C8" s="23" t="s">
        <v>241</v>
      </c>
      <c r="D8" s="23" t="s">
        <v>136</v>
      </c>
      <c r="E8" s="23" t="s">
        <v>137</v>
      </c>
    </row>
    <row r="9" spans="1:18" ht="18" customHeight="1" thickBot="1" x14ac:dyDescent="0.25">
      <c r="A9" s="55"/>
      <c r="B9" s="22"/>
      <c r="C9" s="43">
        <f>+Balance!C10</f>
        <v>43100</v>
      </c>
      <c r="D9" s="43">
        <f>+Balance!D10</f>
        <v>43465</v>
      </c>
      <c r="E9" s="43">
        <f>+Balance!E10</f>
        <v>43830</v>
      </c>
    </row>
    <row r="10" spans="1:18" s="45" customFormat="1" ht="15.75" x14ac:dyDescent="0.2">
      <c r="A10" s="121" t="s">
        <v>340</v>
      </c>
      <c r="B10" s="122"/>
      <c r="C10" s="122"/>
      <c r="D10" s="122"/>
      <c r="E10" s="12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45" customFormat="1" x14ac:dyDescent="0.2">
      <c r="A11" s="101"/>
      <c r="B11" s="16" t="s">
        <v>321</v>
      </c>
      <c r="C11" s="14">
        <f>+Pyg!C61</f>
        <v>4575709</v>
      </c>
      <c r="D11" s="70">
        <f>+Pyg!D61</f>
        <v>2051094.4800000004</v>
      </c>
      <c r="E11" s="73">
        <f>+Pyg!E61</f>
        <v>-4394833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s="45" customFormat="1" x14ac:dyDescent="0.2">
      <c r="A12" s="1"/>
      <c r="B12" s="15"/>
      <c r="C12" s="5"/>
      <c r="D12" s="3"/>
      <c r="E12" s="95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s="45" customFormat="1" x14ac:dyDescent="0.2">
      <c r="A13" s="1"/>
      <c r="B13" s="15" t="s">
        <v>322</v>
      </c>
      <c r="C13" s="5"/>
      <c r="D13" s="3"/>
      <c r="E13" s="9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45" customFormat="1" x14ac:dyDescent="0.2">
      <c r="A14" s="1"/>
      <c r="B14" s="15"/>
      <c r="C14" s="5"/>
      <c r="D14" s="3"/>
      <c r="E14" s="9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45" customFormat="1" x14ac:dyDescent="0.2">
      <c r="A15" s="1"/>
      <c r="B15" s="56" t="s">
        <v>323</v>
      </c>
      <c r="C15" s="5">
        <f>C16+C17</f>
        <v>0</v>
      </c>
      <c r="D15" s="3">
        <f>D16+D17</f>
        <v>0</v>
      </c>
      <c r="E15" s="11">
        <f>E16+E17</f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s="45" customFormat="1" x14ac:dyDescent="0.2">
      <c r="A16" s="1" t="s">
        <v>324</v>
      </c>
      <c r="B16" s="57" t="s">
        <v>325</v>
      </c>
      <c r="C16" s="6"/>
      <c r="D16" s="4"/>
      <c r="E16" s="9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45" customFormat="1" x14ac:dyDescent="0.2">
      <c r="A17" s="1"/>
      <c r="B17" s="57" t="s">
        <v>326</v>
      </c>
      <c r="C17" s="6"/>
      <c r="D17" s="4"/>
      <c r="E17" s="9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45" customFormat="1" x14ac:dyDescent="0.2">
      <c r="A18" s="1" t="s">
        <v>106</v>
      </c>
      <c r="B18" s="56" t="s">
        <v>327</v>
      </c>
      <c r="C18" s="5"/>
      <c r="D18" s="3"/>
      <c r="E18" s="95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s="45" customFormat="1" x14ac:dyDescent="0.2">
      <c r="A19" s="1">
        <v>94</v>
      </c>
      <c r="B19" s="56" t="s">
        <v>328</v>
      </c>
      <c r="C19" s="5"/>
      <c r="D19" s="3"/>
      <c r="E19" s="95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45" customFormat="1" x14ac:dyDescent="0.2">
      <c r="A20" s="1" t="s">
        <v>107</v>
      </c>
      <c r="B20" s="56" t="s">
        <v>329</v>
      </c>
      <c r="C20" s="5"/>
      <c r="D20" s="3"/>
      <c r="E20" s="95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45" customFormat="1" x14ac:dyDescent="0.2">
      <c r="A21" s="1" t="s">
        <v>330</v>
      </c>
      <c r="B21" s="56" t="s">
        <v>331</v>
      </c>
      <c r="C21" s="5"/>
      <c r="D21" s="3"/>
      <c r="E21" s="9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45" customFormat="1" x14ac:dyDescent="0.2">
      <c r="A22" s="1"/>
      <c r="B22" s="56"/>
      <c r="C22" s="5"/>
      <c r="D22" s="3"/>
      <c r="E22" s="9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45" customFormat="1" x14ac:dyDescent="0.2">
      <c r="A23" s="1"/>
      <c r="B23" s="16" t="s">
        <v>332</v>
      </c>
      <c r="C23" s="14">
        <f>C15+C18+C19+C20+C21</f>
        <v>0</v>
      </c>
      <c r="D23" s="70">
        <f>D15+D18+D19+D20+D21</f>
        <v>0</v>
      </c>
      <c r="E23" s="73">
        <f>E15+E18+E19+E20+E21</f>
        <v>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45" customFormat="1" x14ac:dyDescent="0.2">
      <c r="A24" s="1"/>
      <c r="B24" s="15"/>
      <c r="C24" s="6"/>
      <c r="D24" s="4"/>
      <c r="E24" s="9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45" customFormat="1" x14ac:dyDescent="0.2">
      <c r="A25" s="1"/>
      <c r="B25" s="15" t="s">
        <v>333</v>
      </c>
      <c r="C25" s="5"/>
      <c r="D25" s="3"/>
      <c r="E25" s="9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s="45" customFormat="1" x14ac:dyDescent="0.2">
      <c r="A26" s="1"/>
      <c r="B26" s="15"/>
      <c r="C26" s="5"/>
      <c r="D26" s="3"/>
      <c r="E26" s="9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s="45" customFormat="1" x14ac:dyDescent="0.2">
      <c r="A27" s="1"/>
      <c r="B27" s="56" t="s">
        <v>334</v>
      </c>
      <c r="C27" s="5">
        <f>C28+C29</f>
        <v>0</v>
      </c>
      <c r="D27" s="3">
        <f>D28+D29</f>
        <v>0</v>
      </c>
      <c r="E27" s="11">
        <f>E28+E29</f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s="45" customFormat="1" x14ac:dyDescent="0.2">
      <c r="A28" s="1" t="s">
        <v>108</v>
      </c>
      <c r="B28" s="57" t="s">
        <v>325</v>
      </c>
      <c r="C28" s="6"/>
      <c r="D28" s="4"/>
      <c r="E28" s="9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s="45" customFormat="1" x14ac:dyDescent="0.2">
      <c r="A29" s="1"/>
      <c r="B29" s="57" t="s">
        <v>326</v>
      </c>
      <c r="C29" s="6"/>
      <c r="D29" s="4"/>
      <c r="E29" s="9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s="45" customFormat="1" x14ac:dyDescent="0.2">
      <c r="A30" s="1" t="s">
        <v>109</v>
      </c>
      <c r="B30" s="56" t="s">
        <v>335</v>
      </c>
      <c r="C30" s="5"/>
      <c r="D30" s="3"/>
      <c r="E30" s="95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s="45" customFormat="1" x14ac:dyDescent="0.2">
      <c r="A31" s="1">
        <v>84</v>
      </c>
      <c r="B31" s="56" t="s">
        <v>336</v>
      </c>
      <c r="C31" s="5"/>
      <c r="D31" s="3"/>
      <c r="E31" s="95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s="45" customFormat="1" x14ac:dyDescent="0.2">
      <c r="A32" s="1" t="s">
        <v>337</v>
      </c>
      <c r="B32" s="56" t="s">
        <v>338</v>
      </c>
      <c r="C32" s="49"/>
      <c r="D32" s="50"/>
      <c r="E32" s="10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s="45" customFormat="1" x14ac:dyDescent="0.2">
      <c r="A33" s="1"/>
      <c r="B33" s="16" t="s">
        <v>339</v>
      </c>
      <c r="C33" s="14">
        <f>C27+C30+C31+C32</f>
        <v>0</v>
      </c>
      <c r="D33" s="70">
        <f>D27+D30+D31+D32</f>
        <v>0</v>
      </c>
      <c r="E33" s="73">
        <f>E27+E30+E31+E32</f>
        <v>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s="44" customFormat="1" ht="13.5" thickBot="1" x14ac:dyDescent="0.25">
      <c r="A34" s="103"/>
      <c r="B34" s="104" t="s">
        <v>341</v>
      </c>
      <c r="C34" s="105">
        <f>C11+C23+C33</f>
        <v>4575709</v>
      </c>
      <c r="D34" s="106">
        <f>D11+D23+D33</f>
        <v>2051094.4800000004</v>
      </c>
      <c r="E34" s="107">
        <f>E11+E23+E33</f>
        <v>-4394833</v>
      </c>
    </row>
    <row r="35" spans="1:18" s="44" customFormat="1" x14ac:dyDescent="0.2">
      <c r="A35" s="113" t="s">
        <v>346</v>
      </c>
      <c r="B35" s="113"/>
      <c r="C35" s="113"/>
      <c r="D35" s="113"/>
      <c r="E35" s="113"/>
    </row>
    <row r="36" spans="1:18" s="44" customFormat="1" x14ac:dyDescent="0.2">
      <c r="C36" s="58"/>
      <c r="D36" s="58"/>
      <c r="E36" s="58"/>
    </row>
    <row r="37" spans="1:18" s="24" customFormat="1" x14ac:dyDescent="0.2">
      <c r="C37" s="25"/>
      <c r="D37" s="25"/>
      <c r="E37" s="25"/>
    </row>
    <row r="38" spans="1:18" s="24" customFormat="1" x14ac:dyDescent="0.2">
      <c r="C38" s="25"/>
      <c r="D38" s="25"/>
      <c r="E38" s="25"/>
    </row>
    <row r="39" spans="1:18" s="24" customFormat="1" x14ac:dyDescent="0.2">
      <c r="C39" s="25"/>
      <c r="D39" s="25"/>
      <c r="E39" s="25"/>
    </row>
    <row r="40" spans="1:18" s="24" customFormat="1" x14ac:dyDescent="0.2">
      <c r="C40" s="25"/>
      <c r="D40" s="25"/>
      <c r="E40" s="25"/>
    </row>
    <row r="41" spans="1:18" s="24" customFormat="1" x14ac:dyDescent="0.2">
      <c r="C41" s="25"/>
      <c r="D41" s="25"/>
      <c r="E41" s="25"/>
    </row>
    <row r="42" spans="1:18" s="24" customFormat="1" x14ac:dyDescent="0.2">
      <c r="C42" s="25"/>
      <c r="D42" s="25"/>
      <c r="E42" s="25"/>
    </row>
    <row r="43" spans="1:18" s="24" customFormat="1" x14ac:dyDescent="0.2">
      <c r="C43" s="25"/>
      <c r="D43" s="25"/>
      <c r="E43" s="25"/>
    </row>
    <row r="44" spans="1:18" s="24" customFormat="1" x14ac:dyDescent="0.2">
      <c r="C44" s="25"/>
      <c r="D44" s="25"/>
      <c r="E44" s="25"/>
    </row>
    <row r="45" spans="1:18" s="24" customFormat="1" x14ac:dyDescent="0.2">
      <c r="C45" s="25"/>
      <c r="D45" s="25"/>
      <c r="E45" s="25"/>
    </row>
    <row r="46" spans="1:18" s="24" customFormat="1" x14ac:dyDescent="0.2">
      <c r="C46" s="25"/>
      <c r="D46" s="25"/>
      <c r="E46" s="25"/>
    </row>
    <row r="47" spans="1:18" s="24" customFormat="1" x14ac:dyDescent="0.2">
      <c r="C47" s="25"/>
      <c r="D47" s="25"/>
      <c r="E47" s="25"/>
    </row>
    <row r="48" spans="1:18" s="24" customFormat="1" x14ac:dyDescent="0.2">
      <c r="C48" s="25"/>
      <c r="D48" s="25"/>
      <c r="E48" s="25"/>
    </row>
    <row r="49" spans="3:5" s="24" customFormat="1" x14ac:dyDescent="0.2">
      <c r="C49" s="25"/>
      <c r="D49" s="25"/>
      <c r="E49" s="25"/>
    </row>
    <row r="50" spans="3:5" s="24" customFormat="1" x14ac:dyDescent="0.2">
      <c r="C50" s="25"/>
      <c r="D50" s="25"/>
      <c r="E50" s="25"/>
    </row>
    <row r="51" spans="3:5" s="24" customFormat="1" x14ac:dyDescent="0.2">
      <c r="C51" s="25"/>
      <c r="D51" s="25"/>
      <c r="E51" s="25"/>
    </row>
    <row r="52" spans="3:5" s="24" customFormat="1" x14ac:dyDescent="0.2">
      <c r="C52" s="25"/>
      <c r="D52" s="25"/>
      <c r="E52" s="25"/>
    </row>
    <row r="53" spans="3:5" s="24" customFormat="1" x14ac:dyDescent="0.2">
      <c r="C53" s="25"/>
      <c r="D53" s="25"/>
      <c r="E53" s="25"/>
    </row>
    <row r="54" spans="3:5" s="24" customFormat="1" x14ac:dyDescent="0.2">
      <c r="C54" s="25"/>
      <c r="D54" s="25"/>
      <c r="E54" s="25"/>
    </row>
    <row r="55" spans="3:5" s="24" customFormat="1" x14ac:dyDescent="0.2">
      <c r="C55" s="25"/>
      <c r="D55" s="25"/>
      <c r="E55" s="25"/>
    </row>
    <row r="56" spans="3:5" s="24" customFormat="1" x14ac:dyDescent="0.2">
      <c r="C56" s="25"/>
      <c r="D56" s="25"/>
      <c r="E56" s="25"/>
    </row>
    <row r="57" spans="3:5" s="24" customFormat="1" x14ac:dyDescent="0.2">
      <c r="C57" s="25"/>
      <c r="D57" s="25"/>
      <c r="E57" s="25"/>
    </row>
    <row r="58" spans="3:5" s="24" customFormat="1" x14ac:dyDescent="0.2">
      <c r="C58" s="25"/>
      <c r="D58" s="25"/>
      <c r="E58" s="25"/>
    </row>
    <row r="59" spans="3:5" s="24" customFormat="1" x14ac:dyDescent="0.2">
      <c r="C59" s="25"/>
      <c r="D59" s="25"/>
      <c r="E59" s="25"/>
    </row>
    <row r="60" spans="3:5" s="24" customFormat="1" x14ac:dyDescent="0.2">
      <c r="C60" s="25"/>
      <c r="D60" s="25"/>
      <c r="E60" s="25"/>
    </row>
    <row r="61" spans="3:5" s="24" customFormat="1" x14ac:dyDescent="0.2">
      <c r="C61" s="25"/>
      <c r="D61" s="25"/>
      <c r="E61" s="25"/>
    </row>
    <row r="62" spans="3:5" s="24" customFormat="1" x14ac:dyDescent="0.2">
      <c r="C62" s="25"/>
      <c r="D62" s="25"/>
      <c r="E62" s="25"/>
    </row>
    <row r="63" spans="3:5" s="24" customFormat="1" x14ac:dyDescent="0.2">
      <c r="C63" s="25"/>
      <c r="D63" s="25"/>
      <c r="E63" s="25"/>
    </row>
    <row r="64" spans="3:5" s="24" customFormat="1" x14ac:dyDescent="0.2">
      <c r="C64" s="25"/>
      <c r="D64" s="25"/>
      <c r="E64" s="25"/>
    </row>
    <row r="65" spans="3:5" s="24" customFormat="1" x14ac:dyDescent="0.2">
      <c r="C65" s="25"/>
      <c r="D65" s="25"/>
      <c r="E65" s="25"/>
    </row>
    <row r="66" spans="3:5" s="24" customFormat="1" x14ac:dyDescent="0.2">
      <c r="C66" s="25"/>
      <c r="D66" s="25"/>
      <c r="E66" s="25"/>
    </row>
    <row r="67" spans="3:5" s="24" customFormat="1" x14ac:dyDescent="0.2">
      <c r="C67" s="25"/>
      <c r="D67" s="25"/>
      <c r="E67" s="25"/>
    </row>
    <row r="68" spans="3:5" s="24" customFormat="1" x14ac:dyDescent="0.2">
      <c r="C68" s="25"/>
      <c r="D68" s="25"/>
      <c r="E68" s="25"/>
    </row>
    <row r="69" spans="3:5" s="24" customFormat="1" x14ac:dyDescent="0.2">
      <c r="C69" s="25"/>
      <c r="D69" s="25"/>
      <c r="E69" s="25"/>
    </row>
    <row r="70" spans="3:5" s="24" customFormat="1" x14ac:dyDescent="0.2">
      <c r="C70" s="25"/>
      <c r="D70" s="25"/>
      <c r="E70" s="25"/>
    </row>
    <row r="71" spans="3:5" s="24" customFormat="1" x14ac:dyDescent="0.2">
      <c r="C71" s="25"/>
      <c r="D71" s="25"/>
      <c r="E71" s="25"/>
    </row>
    <row r="72" spans="3:5" s="24" customFormat="1" x14ac:dyDescent="0.2">
      <c r="C72" s="25"/>
      <c r="D72" s="25"/>
      <c r="E72" s="25"/>
    </row>
    <row r="73" spans="3:5" s="24" customFormat="1" x14ac:dyDescent="0.2">
      <c r="C73" s="25"/>
      <c r="D73" s="25"/>
      <c r="E73" s="25"/>
    </row>
    <row r="74" spans="3:5" s="24" customFormat="1" x14ac:dyDescent="0.2">
      <c r="C74" s="25"/>
      <c r="D74" s="25"/>
      <c r="E74" s="25"/>
    </row>
    <row r="75" spans="3:5" s="24" customFormat="1" x14ac:dyDescent="0.2">
      <c r="C75" s="25"/>
      <c r="D75" s="25"/>
      <c r="E75" s="25"/>
    </row>
    <row r="76" spans="3:5" s="24" customFormat="1" x14ac:dyDescent="0.2">
      <c r="C76" s="25"/>
      <c r="D76" s="25"/>
      <c r="E76" s="25"/>
    </row>
    <row r="77" spans="3:5" s="24" customFormat="1" x14ac:dyDescent="0.2">
      <c r="C77" s="25"/>
      <c r="D77" s="25"/>
      <c r="E77" s="25"/>
    </row>
    <row r="78" spans="3:5" s="24" customFormat="1" x14ac:dyDescent="0.2">
      <c r="C78" s="25"/>
      <c r="D78" s="25"/>
      <c r="E78" s="25"/>
    </row>
    <row r="79" spans="3:5" s="24" customFormat="1" x14ac:dyDescent="0.2">
      <c r="C79" s="25"/>
      <c r="D79" s="25"/>
      <c r="E79" s="25"/>
    </row>
    <row r="80" spans="3:5" s="24" customFormat="1" x14ac:dyDescent="0.2">
      <c r="C80" s="25"/>
      <c r="D80" s="25"/>
      <c r="E80" s="25"/>
    </row>
    <row r="81" spans="3:5" s="24" customFormat="1" x14ac:dyDescent="0.2">
      <c r="C81" s="25"/>
      <c r="D81" s="25"/>
      <c r="E81" s="25"/>
    </row>
    <row r="82" spans="3:5" s="24" customFormat="1" x14ac:dyDescent="0.2">
      <c r="C82" s="25"/>
      <c r="D82" s="25"/>
      <c r="E82" s="25"/>
    </row>
    <row r="83" spans="3:5" s="24" customFormat="1" x14ac:dyDescent="0.2">
      <c r="C83" s="25"/>
      <c r="D83" s="25"/>
      <c r="E83" s="25"/>
    </row>
    <row r="84" spans="3:5" s="24" customFormat="1" x14ac:dyDescent="0.2">
      <c r="C84" s="25"/>
      <c r="D84" s="25"/>
      <c r="E84" s="25"/>
    </row>
    <row r="85" spans="3:5" s="24" customFormat="1" x14ac:dyDescent="0.2">
      <c r="C85" s="25"/>
      <c r="D85" s="25"/>
      <c r="E85" s="25"/>
    </row>
    <row r="86" spans="3:5" s="24" customFormat="1" x14ac:dyDescent="0.2">
      <c r="C86" s="25"/>
      <c r="D86" s="25"/>
      <c r="E86" s="25"/>
    </row>
    <row r="87" spans="3:5" s="24" customFormat="1" x14ac:dyDescent="0.2">
      <c r="C87" s="25"/>
      <c r="D87" s="25"/>
      <c r="E87" s="25"/>
    </row>
    <row r="88" spans="3:5" s="24" customFormat="1" x14ac:dyDescent="0.2">
      <c r="C88" s="25"/>
      <c r="D88" s="25"/>
      <c r="E88" s="25"/>
    </row>
    <row r="89" spans="3:5" s="24" customFormat="1" x14ac:dyDescent="0.2">
      <c r="C89" s="25"/>
      <c r="D89" s="25"/>
      <c r="E89" s="25"/>
    </row>
    <row r="90" spans="3:5" s="24" customFormat="1" x14ac:dyDescent="0.2">
      <c r="C90" s="25"/>
      <c r="D90" s="25"/>
      <c r="E90" s="25"/>
    </row>
    <row r="91" spans="3:5" s="24" customFormat="1" x14ac:dyDescent="0.2">
      <c r="C91" s="25"/>
      <c r="D91" s="25"/>
      <c r="E91" s="25"/>
    </row>
    <row r="92" spans="3:5" s="24" customFormat="1" x14ac:dyDescent="0.2">
      <c r="C92" s="25"/>
      <c r="D92" s="25"/>
      <c r="E92" s="25"/>
    </row>
    <row r="93" spans="3:5" s="24" customFormat="1" x14ac:dyDescent="0.2">
      <c r="C93" s="25"/>
      <c r="D93" s="25"/>
      <c r="E93" s="25"/>
    </row>
    <row r="94" spans="3:5" s="24" customFormat="1" x14ac:dyDescent="0.2">
      <c r="C94" s="25"/>
      <c r="D94" s="25"/>
      <c r="E94" s="25"/>
    </row>
    <row r="95" spans="3:5" s="24" customFormat="1" x14ac:dyDescent="0.2">
      <c r="C95" s="25"/>
      <c r="D95" s="25"/>
      <c r="E95" s="25"/>
    </row>
    <row r="96" spans="3:5" s="24" customFormat="1" x14ac:dyDescent="0.2">
      <c r="C96" s="25"/>
      <c r="D96" s="25"/>
      <c r="E96" s="25"/>
    </row>
    <row r="97" spans="3:5" s="24" customFormat="1" x14ac:dyDescent="0.2">
      <c r="C97" s="25"/>
      <c r="D97" s="25"/>
      <c r="E97" s="25"/>
    </row>
    <row r="98" spans="3:5" s="24" customFormat="1" x14ac:dyDescent="0.2">
      <c r="C98" s="25"/>
      <c r="D98" s="25"/>
      <c r="E98" s="25"/>
    </row>
    <row r="99" spans="3:5" s="24" customFormat="1" x14ac:dyDescent="0.2">
      <c r="C99" s="25"/>
      <c r="D99" s="25"/>
      <c r="E99" s="25"/>
    </row>
    <row r="100" spans="3:5" s="24" customFormat="1" x14ac:dyDescent="0.2">
      <c r="C100" s="25"/>
      <c r="D100" s="25"/>
      <c r="E100" s="25"/>
    </row>
    <row r="101" spans="3:5" s="24" customFormat="1" x14ac:dyDescent="0.2">
      <c r="C101" s="25"/>
      <c r="D101" s="25"/>
      <c r="E101" s="25"/>
    </row>
    <row r="102" spans="3:5" s="24" customFormat="1" x14ac:dyDescent="0.2">
      <c r="C102" s="25"/>
      <c r="D102" s="25"/>
      <c r="E102" s="25"/>
    </row>
    <row r="103" spans="3:5" s="24" customFormat="1" x14ac:dyDescent="0.2">
      <c r="C103" s="25"/>
      <c r="D103" s="25"/>
      <c r="E103" s="25"/>
    </row>
    <row r="104" spans="3:5" s="24" customFormat="1" x14ac:dyDescent="0.2">
      <c r="C104" s="25"/>
      <c r="D104" s="25"/>
      <c r="E104" s="25"/>
    </row>
    <row r="105" spans="3:5" s="24" customFormat="1" x14ac:dyDescent="0.2">
      <c r="C105" s="25"/>
      <c r="D105" s="25"/>
      <c r="E105" s="25"/>
    </row>
    <row r="106" spans="3:5" s="24" customFormat="1" x14ac:dyDescent="0.2">
      <c r="C106" s="25"/>
      <c r="D106" s="25"/>
      <c r="E106" s="25"/>
    </row>
    <row r="107" spans="3:5" s="24" customFormat="1" x14ac:dyDescent="0.2">
      <c r="C107" s="25"/>
      <c r="D107" s="25"/>
      <c r="E107" s="25"/>
    </row>
    <row r="108" spans="3:5" s="24" customFormat="1" x14ac:dyDescent="0.2">
      <c r="C108" s="25"/>
      <c r="D108" s="25"/>
      <c r="E108" s="25"/>
    </row>
    <row r="109" spans="3:5" s="24" customFormat="1" x14ac:dyDescent="0.2">
      <c r="C109" s="25"/>
      <c r="D109" s="25"/>
      <c r="E109" s="25"/>
    </row>
    <row r="110" spans="3:5" s="24" customFormat="1" x14ac:dyDescent="0.2">
      <c r="C110" s="25"/>
      <c r="D110" s="25"/>
      <c r="E110" s="25"/>
    </row>
    <row r="111" spans="3:5" s="24" customFormat="1" x14ac:dyDescent="0.2">
      <c r="C111" s="25"/>
      <c r="D111" s="25"/>
      <c r="E111" s="25"/>
    </row>
    <row r="112" spans="3:5" s="24" customFormat="1" x14ac:dyDescent="0.2">
      <c r="C112" s="25"/>
      <c r="D112" s="25"/>
      <c r="E112" s="25"/>
    </row>
    <row r="113" spans="3:5" s="24" customFormat="1" x14ac:dyDescent="0.2">
      <c r="C113" s="25"/>
      <c r="D113" s="25"/>
      <c r="E113" s="25"/>
    </row>
    <row r="114" spans="3:5" s="24" customFormat="1" x14ac:dyDescent="0.2">
      <c r="C114" s="25"/>
      <c r="D114" s="25"/>
      <c r="E114" s="25"/>
    </row>
    <row r="115" spans="3:5" s="24" customFormat="1" x14ac:dyDescent="0.2">
      <c r="C115" s="25"/>
      <c r="D115" s="25"/>
      <c r="E115" s="25"/>
    </row>
  </sheetData>
  <mergeCells count="4">
    <mergeCell ref="A3:E3"/>
    <mergeCell ref="A6:E6"/>
    <mergeCell ref="A10:E10"/>
    <mergeCell ref="A35:E35"/>
  </mergeCells>
  <phoneticPr fontId="18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sociedades públicas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Administrador</cp:lastModifiedBy>
  <cp:lastPrinted>2018-10-10T12:15:24Z</cp:lastPrinted>
  <dcterms:created xsi:type="dcterms:W3CDTF">2008-01-22T16:19:26Z</dcterms:created>
  <dcterms:modified xsi:type="dcterms:W3CDTF">2019-06-17T08:56:47Z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1630470978</vt:i4>
  </property>
  <property fmtid="{D5CDD505-2E9C-101B-9397-08002B2CF9AE}" pid="4" name="_EmailSubject">
    <vt:lpwstr>INFORMACION IGAE / ITG GANADERO, S.A.</vt:lpwstr>
  </property>
  <property fmtid="{D5CDD505-2E9C-101B-9397-08002B2CF9AE}" pid="5" name="_AuthorEmail">
    <vt:lpwstr>jlesaca@nasersa.com</vt:lpwstr>
  </property>
  <property fmtid="{D5CDD505-2E9C-101B-9397-08002B2CF9AE}" pid="6" name="_AuthorEmailDisplayName">
    <vt:lpwstr>jose mari lesaca</vt:lpwstr>
  </property>
  <property fmtid="{D5CDD505-2E9C-101B-9397-08002B2CF9AE}" pid="7" name="_ReviewingToolsShownOnce">
    <vt:lpwstr/>
  </property>
</Properties>
</file>